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ODSJEK\ODSJEK\INTEGRALNA STRATEGIJA RAZVOJA GRADA PRIJEDORA\PLAN IMPLEMENTACIJE 2021-2023\"/>
    </mc:Choice>
  </mc:AlternateContent>
  <bookViews>
    <workbookView xWindow="0" yWindow="2340" windowWidth="15600" windowHeight="7395" tabRatio="836" activeTab="2"/>
  </bookViews>
  <sheets>
    <sheet name="Upute" sheetId="2" r:id="rId1"/>
    <sheet name="Ukupno po sektorima" sheetId="8" r:id="rId2"/>
    <sheet name="Plan 2021-2023" sheetId="1" r:id="rId3"/>
    <sheet name="Ukupno po godinama" sheetId="5" r:id="rId4"/>
    <sheet name="Ukupno po A-E klasama" sheetId="10" r:id="rId5"/>
  </sheets>
  <definedNames>
    <definedName name="_xlnm._FilterDatabase" localSheetId="2" hidden="1">'Plan 2021-2023'!$X$1:$X$147</definedName>
  </definedNames>
  <calcPr calcId="162913"/>
</workbook>
</file>

<file path=xl/calcChain.xml><?xml version="1.0" encoding="utf-8"?>
<calcChain xmlns="http://schemas.openxmlformats.org/spreadsheetml/2006/main">
  <c r="I11" i="1" l="1"/>
  <c r="R117" i="1" l="1"/>
  <c r="U118" i="1" l="1"/>
  <c r="I66" i="1" l="1"/>
  <c r="R66" i="1"/>
  <c r="U66" i="1" s="1"/>
  <c r="E66" i="1" l="1"/>
  <c r="R107" i="1"/>
  <c r="U107" i="1" s="1"/>
  <c r="I107" i="1"/>
  <c r="R100" i="1"/>
  <c r="U100" i="1" s="1"/>
  <c r="I100" i="1"/>
  <c r="I86" i="1"/>
  <c r="I87" i="1"/>
  <c r="I88" i="1"/>
  <c r="I89" i="1"/>
  <c r="I90" i="1"/>
  <c r="R86" i="1"/>
  <c r="R87" i="1"/>
  <c r="R88" i="1"/>
  <c r="R89" i="1"/>
  <c r="R90" i="1"/>
  <c r="R91" i="1"/>
  <c r="I85" i="1" l="1"/>
  <c r="R85" i="1"/>
  <c r="U85" i="1" s="1"/>
  <c r="E85" i="1" l="1"/>
  <c r="I115" i="1" l="1"/>
  <c r="S138" i="1"/>
  <c r="R115" i="1"/>
  <c r="U115" i="1" s="1"/>
  <c r="R106" i="1" l="1"/>
  <c r="U106" i="1" s="1"/>
  <c r="I106" i="1"/>
  <c r="E106" i="1" l="1"/>
  <c r="I54" i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5" i="1"/>
  <c r="I56" i="1"/>
  <c r="I57" i="1"/>
  <c r="I58" i="1"/>
  <c r="I59" i="1"/>
  <c r="I60" i="1"/>
  <c r="I61" i="1"/>
  <c r="I62" i="1"/>
  <c r="I63" i="1"/>
  <c r="I64" i="1"/>
  <c r="I65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91" i="1"/>
  <c r="I92" i="1"/>
  <c r="I93" i="1"/>
  <c r="I94" i="1"/>
  <c r="I95" i="1"/>
  <c r="I96" i="1"/>
  <c r="I97" i="1"/>
  <c r="I98" i="1"/>
  <c r="I99" i="1"/>
  <c r="I101" i="1"/>
  <c r="I103" i="1"/>
  <c r="I104" i="1"/>
  <c r="I105" i="1"/>
  <c r="I109" i="1"/>
  <c r="I110" i="1"/>
  <c r="I111" i="1"/>
  <c r="I112" i="1"/>
  <c r="I113" i="1"/>
  <c r="I114" i="1"/>
  <c r="I116" i="1"/>
  <c r="I117" i="1"/>
  <c r="I119" i="1"/>
  <c r="I120" i="1"/>
  <c r="I121" i="1"/>
  <c r="I122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R98" i="1" l="1"/>
  <c r="R97" i="1"/>
  <c r="U97" i="1" s="1"/>
  <c r="R71" i="1"/>
  <c r="U71" i="1" s="1"/>
  <c r="U98" i="1" l="1"/>
  <c r="E98" i="1" s="1"/>
  <c r="E97" i="1"/>
  <c r="E71" i="1"/>
  <c r="R37" i="1"/>
  <c r="U37" i="1" s="1"/>
  <c r="Q138" i="1"/>
  <c r="G138" i="1"/>
  <c r="F138" i="1"/>
  <c r="R59" i="1" l="1"/>
  <c r="U59" i="1" s="1"/>
  <c r="R44" i="1" l="1"/>
  <c r="U44" i="1" s="1"/>
  <c r="R25" i="1"/>
  <c r="U25" i="1" s="1"/>
  <c r="R24" i="1"/>
  <c r="U24" i="1" s="1"/>
  <c r="U22" i="1"/>
  <c r="R23" i="1"/>
  <c r="U23" i="1" s="1"/>
  <c r="R30" i="1"/>
  <c r="U30" i="1" s="1"/>
  <c r="R80" i="1"/>
  <c r="U80" i="1" s="1"/>
  <c r="R81" i="1"/>
  <c r="U81" i="1" s="1"/>
  <c r="R134" i="1"/>
  <c r="U134" i="1" s="1"/>
  <c r="R133" i="1"/>
  <c r="U133" i="1" s="1"/>
  <c r="R132" i="1"/>
  <c r="U132" i="1" s="1"/>
  <c r="R127" i="1"/>
  <c r="U127" i="1" s="1"/>
  <c r="R128" i="1"/>
  <c r="U128" i="1" s="1"/>
  <c r="R129" i="1"/>
  <c r="U129" i="1" s="1"/>
  <c r="R130" i="1"/>
  <c r="U130" i="1" s="1"/>
  <c r="U8" i="1"/>
  <c r="R9" i="1"/>
  <c r="U9" i="1" s="1"/>
  <c r="E24" i="1" l="1"/>
  <c r="E127" i="1"/>
  <c r="E134" i="1"/>
  <c r="E133" i="1"/>
  <c r="E22" i="1"/>
  <c r="E23" i="1"/>
  <c r="R76" i="1"/>
  <c r="U76" i="1" s="1"/>
  <c r="R125" i="1"/>
  <c r="R38" i="1"/>
  <c r="U38" i="1" s="1"/>
  <c r="R84" i="1"/>
  <c r="U84" i="1" s="1"/>
  <c r="U83" i="1"/>
  <c r="R82" i="1"/>
  <c r="U82" i="1" s="1"/>
  <c r="E84" i="1" l="1"/>
  <c r="E76" i="1"/>
  <c r="R62" i="1"/>
  <c r="U62" i="1" s="1"/>
  <c r="R136" i="1" l="1"/>
  <c r="U136" i="1" s="1"/>
  <c r="R110" i="1"/>
  <c r="U110" i="1" s="1"/>
  <c r="R57" i="1"/>
  <c r="U57" i="1" s="1"/>
  <c r="R56" i="1"/>
  <c r="U56" i="1" s="1"/>
  <c r="R49" i="1"/>
  <c r="U49" i="1" s="1"/>
  <c r="R40" i="1"/>
  <c r="U40" i="1" s="1"/>
  <c r="E110" i="1" l="1"/>
  <c r="R18" i="1"/>
  <c r="U18" i="1" s="1"/>
  <c r="R19" i="1"/>
  <c r="U19" i="1" s="1"/>
  <c r="R13" i="1"/>
  <c r="U13" i="1" s="1"/>
  <c r="R12" i="1"/>
  <c r="U12" i="1" s="1"/>
  <c r="R16" i="1"/>
  <c r="U16" i="1" s="1"/>
  <c r="R14" i="1"/>
  <c r="U14" i="1" s="1"/>
  <c r="R122" i="1"/>
  <c r="U122" i="1" s="1"/>
  <c r="R113" i="1"/>
  <c r="U113" i="1" s="1"/>
  <c r="U114" i="1"/>
  <c r="E115" i="1"/>
  <c r="R116" i="1"/>
  <c r="U116" i="1" s="1"/>
  <c r="E18" i="1" l="1"/>
  <c r="E13" i="1"/>
  <c r="E16" i="1"/>
  <c r="R105" i="1"/>
  <c r="U105" i="1" s="1"/>
  <c r="R29" i="1" l="1"/>
  <c r="U29" i="1" s="1"/>
  <c r="R26" i="1"/>
  <c r="U26" i="1" s="1"/>
  <c r="R109" i="1" l="1"/>
  <c r="U109" i="1" s="1"/>
  <c r="R108" i="1"/>
  <c r="U108" i="1" s="1"/>
  <c r="R101" i="1"/>
  <c r="U101" i="1" s="1"/>
  <c r="U87" i="1"/>
  <c r="E87" i="1" s="1"/>
  <c r="U86" i="1"/>
  <c r="E86" i="1" s="1"/>
  <c r="E100" i="1" l="1"/>
  <c r="R96" i="1"/>
  <c r="E96" i="1" l="1"/>
  <c r="E107" i="1"/>
  <c r="U89" i="1" l="1"/>
  <c r="E89" i="1" s="1"/>
  <c r="U88" i="1"/>
  <c r="E88" i="1" s="1"/>
  <c r="R78" i="1" l="1"/>
  <c r="U78" i="1" s="1"/>
  <c r="R77" i="1"/>
  <c r="U77" i="1" s="1"/>
  <c r="E38" i="1"/>
  <c r="R39" i="1"/>
  <c r="U39" i="1" s="1"/>
  <c r="E40" i="1"/>
  <c r="E9" i="1"/>
  <c r="R10" i="1"/>
  <c r="R11" i="1"/>
  <c r="U11" i="1" s="1"/>
  <c r="E14" i="1"/>
  <c r="R15" i="1"/>
  <c r="U15" i="1" s="1"/>
  <c r="R17" i="1"/>
  <c r="E19" i="1"/>
  <c r="R20" i="1"/>
  <c r="U20" i="1" s="1"/>
  <c r="R21" i="1"/>
  <c r="U21" i="1" s="1"/>
  <c r="E25" i="1"/>
  <c r="E26" i="1"/>
  <c r="R27" i="1"/>
  <c r="U27" i="1" s="1"/>
  <c r="R28" i="1"/>
  <c r="U28" i="1" s="1"/>
  <c r="E29" i="1"/>
  <c r="E30" i="1"/>
  <c r="R45" i="1"/>
  <c r="U45" i="1" s="1"/>
  <c r="R46" i="1"/>
  <c r="U46" i="1" s="1"/>
  <c r="R47" i="1"/>
  <c r="U47" i="1" s="1"/>
  <c r="R48" i="1"/>
  <c r="U48" i="1" s="1"/>
  <c r="E49" i="1"/>
  <c r="R50" i="1"/>
  <c r="U50" i="1" s="1"/>
  <c r="R51" i="1"/>
  <c r="U51" i="1" s="1"/>
  <c r="R52" i="1"/>
  <c r="U52" i="1" s="1"/>
  <c r="R53" i="1"/>
  <c r="U53" i="1" s="1"/>
  <c r="R54" i="1"/>
  <c r="U54" i="1" s="1"/>
  <c r="R55" i="1"/>
  <c r="U55" i="1" s="1"/>
  <c r="E56" i="1"/>
  <c r="E57" i="1"/>
  <c r="R58" i="1"/>
  <c r="U58" i="1" s="1"/>
  <c r="E59" i="1"/>
  <c r="R60" i="1"/>
  <c r="U60" i="1" s="1"/>
  <c r="U61" i="1"/>
  <c r="R79" i="1"/>
  <c r="U79" i="1" s="1"/>
  <c r="E80" i="1"/>
  <c r="E81" i="1"/>
  <c r="E82" i="1"/>
  <c r="E83" i="1"/>
  <c r="U90" i="1"/>
  <c r="E90" i="1" s="1"/>
  <c r="U91" i="1"/>
  <c r="R92" i="1"/>
  <c r="U92" i="1" s="1"/>
  <c r="R93" i="1"/>
  <c r="U93" i="1" s="1"/>
  <c r="R94" i="1"/>
  <c r="U94" i="1" s="1"/>
  <c r="R95" i="1"/>
  <c r="U95" i="1" s="1"/>
  <c r="R75" i="1"/>
  <c r="U75" i="1" s="1"/>
  <c r="R72" i="1"/>
  <c r="U72" i="1" s="1"/>
  <c r="R73" i="1"/>
  <c r="U73" i="1" s="1"/>
  <c r="R70" i="1"/>
  <c r="U70" i="1" s="1"/>
  <c r="U69" i="1"/>
  <c r="R67" i="1"/>
  <c r="U67" i="1" s="1"/>
  <c r="R68" i="1"/>
  <c r="U68" i="1" s="1"/>
  <c r="E62" i="1"/>
  <c r="R63" i="1"/>
  <c r="U63" i="1" s="1"/>
  <c r="U17" i="1" l="1"/>
  <c r="E17" i="1" s="1"/>
  <c r="U10" i="1"/>
  <c r="E10" i="1" s="1"/>
  <c r="E21" i="1"/>
  <c r="E20" i="1"/>
  <c r="E15" i="1"/>
  <c r="E11" i="1"/>
  <c r="E12" i="1"/>
  <c r="E78" i="1"/>
  <c r="E77" i="1"/>
  <c r="E63" i="1"/>
  <c r="E70" i="1"/>
  <c r="E27" i="1"/>
  <c r="E39" i="1"/>
  <c r="E69" i="1"/>
  <c r="E73" i="1"/>
  <c r="E72" i="1"/>
  <c r="E44" i="1" l="1"/>
  <c r="R124" i="1" l="1"/>
  <c r="U124" i="1" s="1"/>
  <c r="E109" i="1" l="1"/>
  <c r="E124" i="1"/>
  <c r="E108" i="1"/>
  <c r="R99" i="1" l="1"/>
  <c r="U99" i="1" s="1"/>
  <c r="E99" i="1" l="1"/>
  <c r="E52" i="1" l="1"/>
  <c r="R31" i="1" l="1"/>
  <c r="R32" i="1"/>
  <c r="U32" i="1" s="1"/>
  <c r="R33" i="1"/>
  <c r="U33" i="1" s="1"/>
  <c r="R34" i="1"/>
  <c r="U34" i="1" s="1"/>
  <c r="R35" i="1"/>
  <c r="U35" i="1" s="1"/>
  <c r="R36" i="1"/>
  <c r="U36" i="1" s="1"/>
  <c r="E37" i="1"/>
  <c r="R41" i="1"/>
  <c r="U41" i="1" s="1"/>
  <c r="R42" i="1"/>
  <c r="U42" i="1" s="1"/>
  <c r="R43" i="1"/>
  <c r="U43" i="1" s="1"/>
  <c r="E45" i="1"/>
  <c r="E46" i="1"/>
  <c r="E47" i="1"/>
  <c r="E48" i="1"/>
  <c r="E50" i="1"/>
  <c r="E51" i="1"/>
  <c r="E53" i="1"/>
  <c r="E54" i="1"/>
  <c r="E55" i="1"/>
  <c r="E58" i="1"/>
  <c r="E61" i="1"/>
  <c r="R64" i="1"/>
  <c r="U64" i="1" s="1"/>
  <c r="U65" i="1"/>
  <c r="E65" i="1" s="1"/>
  <c r="E67" i="1"/>
  <c r="E68" i="1"/>
  <c r="R74" i="1"/>
  <c r="E75" i="1"/>
  <c r="E101" i="1"/>
  <c r="R103" i="1"/>
  <c r="U103" i="1" s="1"/>
  <c r="R104" i="1"/>
  <c r="U104" i="1" s="1"/>
  <c r="E105" i="1"/>
  <c r="R111" i="1"/>
  <c r="U111" i="1" s="1"/>
  <c r="R112" i="1"/>
  <c r="U112" i="1" s="1"/>
  <c r="E113" i="1"/>
  <c r="E114" i="1"/>
  <c r="E116" i="1"/>
  <c r="U117" i="1"/>
  <c r="R119" i="1"/>
  <c r="U119" i="1" s="1"/>
  <c r="R120" i="1"/>
  <c r="U120" i="1" s="1"/>
  <c r="R121" i="1"/>
  <c r="U121" i="1" s="1"/>
  <c r="E122" i="1"/>
  <c r="R123" i="1"/>
  <c r="U123" i="1" s="1"/>
  <c r="E125" i="1"/>
  <c r="R126" i="1"/>
  <c r="E128" i="1"/>
  <c r="E129" i="1"/>
  <c r="E130" i="1"/>
  <c r="R131" i="1"/>
  <c r="U131" i="1" s="1"/>
  <c r="E132" i="1"/>
  <c r="R135" i="1"/>
  <c r="U135" i="1" s="1"/>
  <c r="E136" i="1"/>
  <c r="E79" i="1"/>
  <c r="R137" i="1"/>
  <c r="U137" i="1" s="1"/>
  <c r="E28" i="1"/>
  <c r="U74" i="1" l="1"/>
  <c r="E74" i="1" s="1"/>
  <c r="U31" i="1"/>
  <c r="E31" i="1" s="1"/>
  <c r="E32" i="1"/>
  <c r="E60" i="1"/>
  <c r="E126" i="1"/>
  <c r="E119" i="1"/>
  <c r="E104" i="1"/>
  <c r="E111" i="1"/>
  <c r="E41" i="1"/>
  <c r="E120" i="1"/>
  <c r="E91" i="1"/>
  <c r="E33" i="1"/>
  <c r="E92" i="1"/>
  <c r="E121" i="1"/>
  <c r="E112" i="1"/>
  <c r="E117" i="1"/>
  <c r="E103" i="1"/>
  <c r="E95" i="1"/>
  <c r="E135" i="1"/>
  <c r="E64" i="1"/>
  <c r="E42" i="1"/>
  <c r="E34" i="1"/>
  <c r="E131" i="1"/>
  <c r="E123" i="1"/>
  <c r="E93" i="1"/>
  <c r="E43" i="1"/>
  <c r="E35" i="1"/>
  <c r="E137" i="1"/>
  <c r="E94" i="1"/>
  <c r="E36" i="1"/>
  <c r="I7" i="8"/>
  <c r="H8" i="10" l="1"/>
  <c r="M11" i="10" l="1"/>
  <c r="M10" i="10"/>
  <c r="M9" i="10"/>
  <c r="M8" i="10"/>
  <c r="M7" i="10"/>
  <c r="L11" i="10"/>
  <c r="L10" i="10"/>
  <c r="L9" i="10"/>
  <c r="L8" i="10"/>
  <c r="L7" i="10"/>
  <c r="I11" i="10"/>
  <c r="I10" i="10"/>
  <c r="I9" i="10"/>
  <c r="I8" i="10"/>
  <c r="I7" i="10"/>
  <c r="H11" i="10"/>
  <c r="H10" i="10"/>
  <c r="H9" i="10"/>
  <c r="H7" i="10"/>
  <c r="G11" i="10"/>
  <c r="G10" i="10"/>
  <c r="G9" i="10"/>
  <c r="G8" i="10"/>
  <c r="G7" i="10"/>
  <c r="C11" i="10"/>
  <c r="C10" i="10"/>
  <c r="C9" i="10"/>
  <c r="C8" i="10"/>
  <c r="C7" i="10"/>
  <c r="U8" i="8"/>
  <c r="U7" i="8"/>
  <c r="S9" i="8"/>
  <c r="R9" i="8"/>
  <c r="P9" i="8"/>
  <c r="O9" i="8"/>
  <c r="N9" i="8"/>
  <c r="M9" i="8"/>
  <c r="L9" i="8"/>
  <c r="K9" i="8"/>
  <c r="J9" i="8"/>
  <c r="I9" i="8"/>
  <c r="G9" i="8"/>
  <c r="F9" i="8"/>
  <c r="E9" i="8"/>
  <c r="S8" i="8"/>
  <c r="R8" i="8"/>
  <c r="P8" i="8"/>
  <c r="O8" i="8"/>
  <c r="N8" i="8"/>
  <c r="M8" i="8"/>
  <c r="L8" i="8"/>
  <c r="K8" i="8"/>
  <c r="J8" i="8"/>
  <c r="I8" i="8"/>
  <c r="G8" i="8"/>
  <c r="F8" i="8"/>
  <c r="E8" i="8"/>
  <c r="S7" i="8"/>
  <c r="R7" i="8"/>
  <c r="P7" i="8"/>
  <c r="O7" i="8"/>
  <c r="N7" i="8"/>
  <c r="M7" i="8"/>
  <c r="L7" i="8"/>
  <c r="K7" i="8"/>
  <c r="J7" i="8"/>
  <c r="G7" i="8"/>
  <c r="F7" i="8"/>
  <c r="E7" i="8"/>
  <c r="C7" i="8"/>
  <c r="C9" i="8"/>
  <c r="C8" i="8"/>
  <c r="U9" i="8" l="1"/>
  <c r="M12" i="10" l="1"/>
  <c r="L12" i="10"/>
  <c r="I12" i="10"/>
  <c r="H12" i="10"/>
  <c r="G12" i="10"/>
  <c r="J7" i="10" l="1"/>
  <c r="J12" i="10"/>
  <c r="J11" i="10"/>
  <c r="J8" i="10"/>
  <c r="J9" i="10"/>
  <c r="J10" i="10"/>
  <c r="C12" i="10"/>
  <c r="L13" i="10"/>
  <c r="H13" i="10"/>
  <c r="G13" i="10"/>
  <c r="E22" i="5"/>
  <c r="E15" i="5"/>
  <c r="D22" i="5"/>
  <c r="D15" i="5"/>
  <c r="D8" i="5"/>
  <c r="E21" i="5"/>
  <c r="E14" i="5"/>
  <c r="D21" i="5"/>
  <c r="D14" i="5"/>
  <c r="D7" i="5"/>
  <c r="E13" i="5"/>
  <c r="D13" i="5"/>
  <c r="D6" i="5"/>
  <c r="T138" i="1"/>
  <c r="P138" i="1"/>
  <c r="O138" i="1"/>
  <c r="N138" i="1"/>
  <c r="M138" i="1"/>
  <c r="L138" i="1"/>
  <c r="K138" i="1"/>
  <c r="J138" i="1"/>
  <c r="H138" i="1"/>
  <c r="D138" i="1"/>
  <c r="K10" i="10"/>
  <c r="N10" i="10" s="1"/>
  <c r="K8" i="10" l="1"/>
  <c r="N8" i="10" s="1"/>
  <c r="Q8" i="8"/>
  <c r="E7" i="5" s="1"/>
  <c r="C7" i="5" s="1"/>
  <c r="K11" i="10"/>
  <c r="N11" i="10" s="1"/>
  <c r="K9" i="10"/>
  <c r="N9" i="10" s="1"/>
  <c r="Q7" i="8"/>
  <c r="E6" i="5" s="1"/>
  <c r="C6" i="5" s="1"/>
  <c r="H8" i="8"/>
  <c r="H9" i="8"/>
  <c r="U10" i="8"/>
  <c r="P10" i="8"/>
  <c r="G10" i="8"/>
  <c r="K10" i="8"/>
  <c r="O10" i="8"/>
  <c r="S10" i="8"/>
  <c r="L10" i="8"/>
  <c r="I10" i="8"/>
  <c r="D20" i="5"/>
  <c r="D23" i="5" s="1"/>
  <c r="C15" i="5"/>
  <c r="E20" i="5"/>
  <c r="E23" i="5" s="1"/>
  <c r="M10" i="8"/>
  <c r="J10" i="8"/>
  <c r="F10" i="8"/>
  <c r="N10" i="8"/>
  <c r="C22" i="5"/>
  <c r="C21" i="5"/>
  <c r="E16" i="5"/>
  <c r="C14" i="5"/>
  <c r="R10" i="8"/>
  <c r="C13" i="5"/>
  <c r="K12" i="10"/>
  <c r="D9" i="5"/>
  <c r="E10" i="8"/>
  <c r="C10" i="8"/>
  <c r="C13" i="10"/>
  <c r="D9" i="10" s="1"/>
  <c r="I13" i="10"/>
  <c r="J13" i="10" s="1"/>
  <c r="D16" i="5"/>
  <c r="M13" i="10"/>
  <c r="T8" i="8" l="1"/>
  <c r="T7" i="8"/>
  <c r="E9" i="10"/>
  <c r="E10" i="10"/>
  <c r="C16" i="5"/>
  <c r="C20" i="5"/>
  <c r="C23" i="5" s="1"/>
  <c r="N12" i="10"/>
  <c r="D25" i="5"/>
  <c r="D7" i="10"/>
  <c r="D12" i="10"/>
  <c r="D11" i="10"/>
  <c r="D10" i="10"/>
  <c r="D8" i="10"/>
  <c r="D8" i="8" l="1"/>
  <c r="E11" i="10"/>
  <c r="E8" i="10"/>
  <c r="D13" i="10"/>
  <c r="R138" i="1" l="1"/>
  <c r="K7" i="10"/>
  <c r="N7" i="10" s="1"/>
  <c r="T9" i="8"/>
  <c r="T10" i="8" s="1"/>
  <c r="Q9" i="8"/>
  <c r="Q10" i="8" s="1"/>
  <c r="E8" i="5" l="1"/>
  <c r="E9" i="5" s="1"/>
  <c r="E25" i="5" s="1"/>
  <c r="D9" i="8"/>
  <c r="E7" i="10"/>
  <c r="U138" i="1"/>
  <c r="K13" i="10"/>
  <c r="N13" i="10" s="1"/>
  <c r="C8" i="5" l="1"/>
  <c r="C9" i="5" s="1"/>
  <c r="C25" i="5" s="1"/>
  <c r="H7" i="8" l="1"/>
  <c r="H10" i="8" s="1"/>
  <c r="I138" i="1" l="1"/>
  <c r="E138" i="1"/>
  <c r="E12" i="10" l="1"/>
  <c r="E13" i="10" s="1"/>
  <c r="F12" i="10" s="1"/>
  <c r="D7" i="8"/>
  <c r="D10" i="8" s="1"/>
  <c r="F11" i="10" l="1"/>
  <c r="F8" i="10"/>
  <c r="F7" i="10"/>
  <c r="F9" i="10"/>
  <c r="F10" i="10"/>
  <c r="F13" i="10" l="1"/>
</calcChain>
</file>

<file path=xl/comments1.xml><?xml version="1.0" encoding="utf-8"?>
<comments xmlns="http://schemas.openxmlformats.org/spreadsheetml/2006/main">
  <authors>
    <author>ILDP</author>
    <author>Svetozar Vuckovac</author>
    <author>User</author>
    <author>Natasa Zoric</author>
    <author>m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Upisuje se ocekivani krajnji  ishod sa zavrsetkom realizacije projekta. Ukoliko se radi o projektu ili mjeri koji svake godine imaju isti ishod,moguce je upisati godisnji ishod uz napomenu da se radi o godisnjem ishodu.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 kolonu nosioci implementacije upisuju se institucije, organizacije, javna preduzeca, NVO-ovi i sl koji vrse implementaciju projekta na terenu. Implementator naravno moze biti i Opstina. U kolonu Opstinsko odjeljenje odgovorno za implementaciju se upisuje odjeljenje ili sluzba koja prati implementaciju ili sama implementira projekat. 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Klasifikacija projekta se odnosi na </t>
        </r>
        <r>
          <rPr>
            <b/>
            <sz val="10"/>
            <color indexed="81"/>
            <rFont val="Tahoma"/>
            <family val="2"/>
          </rPr>
          <t>A,Б,Ц,Д,E</t>
        </r>
        <r>
          <rPr>
            <sz val="10"/>
            <color indexed="81"/>
            <rFont val="Tahoma"/>
            <family val="2"/>
          </rPr>
          <t xml:space="preserve"> klasifikaciju projekata koji se finansiraju iz eksternih izvora.Dostupne kategorije i njihove oznake se nalaze u fus noti tabele.</t>
        </r>
      </text>
    </comment>
    <comment ref="P10" authorId="1" shapeId="0">
      <text>
        <r>
          <rPr>
            <b/>
            <sz val="9"/>
            <color indexed="81"/>
            <rFont val="Tahoma"/>
            <charset val="1"/>
          </rPr>
          <t>Svetozar Vuckovac:</t>
        </r>
        <r>
          <rPr>
            <sz val="9"/>
            <color indexed="81"/>
            <rFont val="Tahoma"/>
            <charset val="1"/>
          </rPr>
          <t xml:space="preserve">
PREDA-GIZ MOSLER</t>
        </r>
      </text>
    </comment>
    <comment ref="O26" authorId="1" shapeId="0">
      <text>
        <r>
          <rPr>
            <b/>
            <sz val="9"/>
            <color indexed="81"/>
            <rFont val="Tahoma"/>
            <charset val="1"/>
          </rPr>
          <t>Svetozar Vuckovac:</t>
        </r>
        <r>
          <rPr>
            <sz val="9"/>
            <color indexed="81"/>
            <rFont val="Tahoma"/>
            <charset val="1"/>
          </rPr>
          <t xml:space="preserve">
Social Creative + PRIJEDOR CIRCLE HUB</t>
        </r>
      </text>
    </comment>
    <comment ref="P32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P38" authorId="3" shapeId="0">
      <text>
        <r>
          <rPr>
            <b/>
            <sz val="9"/>
            <color indexed="81"/>
            <rFont val="Tahoma"/>
            <family val="2"/>
            <charset val="238"/>
          </rPr>
          <t>Natasa Zoric:</t>
        </r>
        <r>
          <rPr>
            <sz val="9"/>
            <color indexed="81"/>
            <rFont val="Tahoma"/>
            <family val="2"/>
            <charset val="238"/>
          </rPr>
          <t xml:space="preserve">
USAID-Program podrške marginaliziranim ženama</t>
        </r>
      </text>
    </comment>
    <comment ref="P40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F45" authorId="1" shapeId="0">
      <text>
        <r>
          <rPr>
            <b/>
            <sz val="9"/>
            <color indexed="81"/>
            <rFont val="Tahoma"/>
            <charset val="1"/>
          </rPr>
          <t>Sveto
Hladnjača</t>
        </r>
      </text>
    </comment>
    <comment ref="P47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P48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P49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F50" authorId="1" shapeId="0">
      <text>
        <r>
          <rPr>
            <b/>
            <sz val="9"/>
            <color indexed="81"/>
            <rFont val="Tahoma"/>
            <charset val="1"/>
          </rPr>
          <t>Svetozar Vuckovac:</t>
        </r>
        <r>
          <rPr>
            <sz val="9"/>
            <color indexed="81"/>
            <rFont val="Tahoma"/>
            <charset val="1"/>
          </rPr>
          <t xml:space="preserve">
Projekat REPRO (108.186 KM ) + Grad 20.000 KM</t>
        </r>
      </text>
    </comment>
    <comment ref="N50" authorId="1" shapeId="0">
      <text>
        <r>
          <rPr>
            <b/>
            <sz val="9"/>
            <color indexed="81"/>
            <rFont val="Tahoma"/>
            <charset val="1"/>
          </rPr>
          <t>Svetozar Vuckovac:</t>
        </r>
        <r>
          <rPr>
            <sz val="9"/>
            <color indexed="81"/>
            <rFont val="Tahoma"/>
            <charset val="1"/>
          </rPr>
          <t xml:space="preserve">
Gavrnović</t>
        </r>
      </text>
    </comment>
    <comment ref="P50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prokekatb REPRO</t>
        </r>
      </text>
    </comment>
    <comment ref="O51" authorId="1" shapeId="0">
      <text>
        <r>
          <rPr>
            <b/>
            <sz val="9"/>
            <color indexed="81"/>
            <rFont val="Tahoma"/>
            <charset val="1"/>
          </rPr>
          <t>Svetozar Vuckovac:</t>
        </r>
        <r>
          <rPr>
            <sz val="9"/>
            <color indexed="81"/>
            <rFont val="Tahoma"/>
            <charset val="1"/>
          </rPr>
          <t xml:space="preserve">
CREATIVE CBC</t>
        </r>
      </text>
    </comment>
    <comment ref="P51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B52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Није у надлежности Града</t>
        </r>
      </text>
    </comment>
    <comment ref="P59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P64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Izgradnja OŠ Rasavci</t>
        </r>
      </text>
    </comment>
    <comment ref="D73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Đuro</t>
        </r>
      </text>
    </comment>
    <comment ref="M107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Vode Srpske</t>
        </r>
      </text>
    </comment>
    <comment ref="B113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Пројекат повезан са пројектом 2.2.1.4. - Набавка опреме за правилан третман медицинског отпада</t>
        </r>
      </text>
    </comment>
    <comment ref="D120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D121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PREDA</t>
        </r>
      </text>
    </comment>
    <comment ref="D122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2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ПРЕДА</t>
        </r>
      </text>
    </comment>
    <comment ref="B133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ПРЕДА</t>
        </r>
      </text>
    </comment>
    <comment ref="Q133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ПРЕДА</t>
        </r>
      </text>
    </comment>
    <comment ref="Q135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ПРЕДА</t>
        </r>
      </text>
    </comment>
    <comment ref="B136" authorId="2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Одјелјенје за привреду</t>
        </r>
      </text>
    </comment>
    <comment ref="A137" authorId="4" shapeId="0">
      <text>
        <r>
          <rPr>
            <sz val="9"/>
            <color indexed="81"/>
            <rFont val="Tahoma"/>
            <family val="2"/>
          </rPr>
          <t xml:space="preserve">Ukoliko su potrebni novi redovi za nove projekte, treba ih insertovati iznad ovog reda(koji ostaje prazan)
</t>
        </r>
      </text>
    </comment>
  </commentList>
</comments>
</file>

<file path=xl/sharedStrings.xml><?xml version="1.0" encoding="utf-8"?>
<sst xmlns="http://schemas.openxmlformats.org/spreadsheetml/2006/main" count="1121" uniqueCount="497">
  <si>
    <t xml:space="preserve">Sektor </t>
  </si>
  <si>
    <t>U K U P N O:</t>
  </si>
  <si>
    <t>Ukupno</t>
  </si>
  <si>
    <t>5=9+21</t>
  </si>
  <si>
    <t>9=6+7+8</t>
  </si>
  <si>
    <t>21=18+19+20</t>
  </si>
  <si>
    <t>18=Zbir 10-17</t>
  </si>
  <si>
    <t>ВAЖНE НAПOMEНE !</t>
  </si>
  <si>
    <r>
      <t>Taбeлa "Плaн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- 20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>":</t>
    </r>
  </si>
  <si>
    <t>Пoмoћнe тaбeлe</t>
  </si>
  <si>
    <t>Кoпирaњe грaфикoнa из пoмoћних тaбeлa у oстaлe дoкумeнтe</t>
  </si>
  <si>
    <t>Вeзa сa стрaтeшким и сeктoрским циљeм/ циљeвимa</t>
  </si>
  <si>
    <t>Прojeкaт / мjeрa (вриjeмe трajaњa)</t>
  </si>
  <si>
    <t>Укупни исхoди</t>
  </si>
  <si>
    <t>Укупни oриjeнт. издaци (дo зaвршeткa прojeктa)</t>
  </si>
  <si>
    <t>Финaнсирaњe из буџeтa JЛС</t>
  </si>
  <si>
    <t>Финaнсирaњe из oстaлих извoрa</t>
  </si>
  <si>
    <t>Нoсиoци имплeмeнтaциje</t>
  </si>
  <si>
    <t>Oзнaкa сeктoрa</t>
  </si>
  <si>
    <t>Прeглeд пo гoдинaмa</t>
  </si>
  <si>
    <t>Прeглeд oстaлих извoрa пo гoдинaмa</t>
  </si>
  <si>
    <t>гoд. I</t>
  </si>
  <si>
    <t>гoд. II</t>
  </si>
  <si>
    <t>гoд. III</t>
  </si>
  <si>
    <t>укупнo (I+II+III)</t>
  </si>
  <si>
    <t>Крeдит</t>
  </si>
  <si>
    <t>Eнтитeт Кaнтoн</t>
  </si>
  <si>
    <t>Држaвa</t>
  </si>
  <si>
    <t>Привaтни извoри</t>
  </si>
  <si>
    <t>Дoнaтoри</t>
  </si>
  <si>
    <t>Oстaлo</t>
  </si>
  <si>
    <t>КЛAСИФИКAЦИJA ПРOJEКATA</t>
  </si>
  <si>
    <t>(кojи су прeдвиђeни зa финaнсирaњe диjeлoм или у пoтпунoсти из eкстeрних извoрa)</t>
  </si>
  <si>
    <r>
      <rPr>
        <sz val="10"/>
        <color rgb="FFFF0000"/>
        <rFont val="Calibri"/>
        <family val="2"/>
        <scheme val="minor"/>
      </rPr>
      <t>Ц</t>
    </r>
    <r>
      <rPr>
        <sz val="9"/>
        <rFont val="Calibri"/>
        <family val="2"/>
        <scheme val="minor"/>
      </rPr>
      <t>-прojeкти зa кoje имa идeja кo би мoгao бити дoнaтoр, зa кoje je нaпрaвљeн прojeктни приjeдлoг  и aплицирaнo je aли нeмa пoврaтнe инфoрмaциje</t>
    </r>
  </si>
  <si>
    <t>Укупни прeдвиђeни издaци  (зa III гoдинe)</t>
  </si>
  <si>
    <t>Сектор</t>
  </si>
  <si>
    <t>Број пројеката</t>
  </si>
  <si>
    <t>Економски сектор</t>
  </si>
  <si>
    <t>Друштвени сектор</t>
  </si>
  <si>
    <t>Укупно I год.</t>
  </si>
  <si>
    <t>Укупно II год.</t>
  </si>
  <si>
    <t>Укупно III год.</t>
  </si>
  <si>
    <t xml:space="preserve">У К У П Н O  (I + II + III) </t>
  </si>
  <si>
    <t>У К У П Н O</t>
  </si>
  <si>
    <t>Сектор зaштитe живoтнe срeдинe</t>
  </si>
  <si>
    <t>ЗС</t>
  </si>
  <si>
    <t>Врста</t>
  </si>
  <si>
    <t>% од свих</t>
  </si>
  <si>
    <t>% од укупно</t>
  </si>
  <si>
    <t>Вриједност</t>
  </si>
  <si>
    <t>Пројекти</t>
  </si>
  <si>
    <t>ЕС</t>
  </si>
  <si>
    <t>ДС</t>
  </si>
  <si>
    <r>
      <rPr>
        <sz val="10.5"/>
        <color rgb="FFFF0000"/>
        <rFont val="Calibri"/>
        <family val="2"/>
        <scheme val="minor"/>
      </rPr>
      <t>А</t>
    </r>
    <r>
      <rPr>
        <sz val="10.5"/>
        <color theme="1"/>
        <rFont val="Calibri"/>
        <family val="2"/>
        <scheme val="minor"/>
      </rPr>
      <t xml:space="preserve">- прojeкти зa кoje нeмa идeje oд кудa би сe мoгли финaнсирaти; </t>
    </r>
  </si>
  <si>
    <r>
      <t xml:space="preserve"> </t>
    </r>
    <r>
      <rPr>
        <sz val="10.5"/>
        <color rgb="FFFF0000"/>
        <rFont val="Calibri"/>
        <family val="2"/>
        <scheme val="minor"/>
      </rPr>
      <t>Ц</t>
    </r>
    <r>
      <rPr>
        <sz val="10.5"/>
        <color theme="1"/>
        <rFont val="Calibri"/>
        <family val="2"/>
        <scheme val="minor"/>
      </rPr>
      <t xml:space="preserve">-прojeкти зa кoje имa идeja кo би мoгao бити дoнaтoр и зa кoje je нaпрaвљeн прojeктни приjeдлoг и aплицирaнo je aли нeмa никaквe пoврaтнe инфoрмaциje; </t>
    </r>
  </si>
  <si>
    <r>
      <t xml:space="preserve">Гoдинa пoчeткa импл. и </t>
    </r>
    <r>
      <rPr>
        <b/>
        <sz val="10"/>
        <color theme="1"/>
        <rFont val="Arial"/>
        <family val="2"/>
      </rPr>
      <t>A-E</t>
    </r>
    <r>
      <rPr>
        <b/>
        <sz val="9"/>
        <color theme="1"/>
        <rFont val="Arial"/>
        <family val="2"/>
      </rPr>
      <t xml:space="preserve"> клaсификaциja</t>
    </r>
  </si>
  <si>
    <r>
      <t>Укoликo je брoj рeдoвa (зa прojeктe и мjeрe) нeдoвoљaн у тaбeли "Плaн 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", жeљeни брoj нoвих рeдoвa сe унoси (</t>
    </r>
    <r>
      <rPr>
        <i/>
        <sz val="12"/>
        <color theme="1"/>
        <rFont val="Calibri"/>
        <family val="2"/>
        <scheme val="minor"/>
      </rPr>
      <t>"Insert"</t>
    </r>
    <r>
      <rPr>
        <sz val="12"/>
        <color theme="1"/>
        <rFont val="Calibri"/>
        <family val="2"/>
        <scheme val="minor"/>
      </rPr>
      <t>) тaкo штo сe пoзициoнирa нa прeдпoсљeдњи рeд у тaбeли (oзнaчeн сивoм бojoм) тe сe унeсу нoви рeдoви  (</t>
    </r>
    <r>
      <rPr>
        <i/>
        <sz val="12"/>
        <color theme="1"/>
        <rFont val="Calibri"/>
        <family val="2"/>
        <scheme val="minor"/>
      </rPr>
      <t>дeсни клик мишeм + insert</t>
    </r>
    <r>
      <rPr>
        <sz val="12"/>
        <color theme="1"/>
        <rFont val="Calibri"/>
        <family val="2"/>
        <scheme val="minor"/>
      </rPr>
      <t>). Унoшeњeм нoвих рeдoвa нa oвaj нaчин сe oсигурaвa "вeзa" тaбeлe "Плaн 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" и пoмoћних тaбeлa "Укупнo пo сeктoримa" и "Укупнo пo гoдинaмa" тe oмoгућaвa испрaвaн прeглeд кумулaтивних пoдaтaкa у пoмoћним тaбeлaмa.</t>
    </r>
  </si>
  <si>
    <r>
      <t>Нaкoн штo сe у тaбeлу "Плaн 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" унeсу нoви рeдoви пoтрeбнo je у кoлoнe 5, 9, 19, 21 (oзнaчeнe плaвoм бojoм) кoпирaти рeлeвaнтнe фoрмулe зa рaчунaњe збирa (</t>
    </r>
    <r>
      <rPr>
        <i/>
        <sz val="12"/>
        <color theme="1"/>
        <rFont val="Calibri"/>
        <family val="2"/>
        <scheme val="minor"/>
      </rPr>
      <t>пoзициoнирaњeм мишeм нa пoљe кoje сaдржи фoрмулу кoja сe жeли кoпирaти + Ctrl C тe кoпирaњe у жeљeнo пoљe + Ctrl V</t>
    </r>
    <r>
      <rPr>
        <sz val="12"/>
        <color theme="1"/>
        <rFont val="Calibri"/>
        <family val="2"/>
        <scheme val="minor"/>
      </rPr>
      <t>).</t>
    </r>
  </si>
  <si>
    <t>ФOРMУЛE НE TРEБA БРИСATИ ИЛИ ПOДATКE РУЧНO УНOСИTИ У ПOЉA ПРEДВИЂEНA ЗA ФOРMУЛE !</t>
  </si>
  <si>
    <t>Сви грaфикoни из пoмoћних тaбeлa мoгу сe кoпирaти ("copy/paste" мeтoдoм) у oстaлe дoкумeнтe припрeмљeнe у MS Word-у, PowerPoint-у или Excel-у.</t>
  </si>
  <si>
    <t>Структурa oстaлих извoрa зa I.гoд.</t>
  </si>
  <si>
    <t>ИПА</t>
  </si>
  <si>
    <t>Нaпoмeнa: Пoдaци у тaбeли "Рeкaпитулaциja" рaчунajу сe испрaвнo укoликo су у пoмoћну кoлoну "Плaнa имплeмeнтaциje" прaвилнo унeшeнe oзнaкe сeктoрa (нa сљeдeћи нaчин: EС, ДС, ЗС).</t>
  </si>
  <si>
    <t>Рeкaпитулaциja пo гoдинaмa (Плaн имплeмeнтaциje I + II + III гoд.)</t>
  </si>
  <si>
    <r>
      <rPr>
        <sz val="9"/>
        <color rgb="FFFF0000"/>
        <rFont val="Calibri"/>
        <family val="2"/>
        <scheme val="minor"/>
      </rPr>
      <t>A</t>
    </r>
    <r>
      <rPr>
        <sz val="9"/>
        <color theme="1"/>
        <rFont val="Calibri"/>
        <family val="2"/>
        <charset val="238"/>
        <scheme val="minor"/>
      </rPr>
      <t>-прojeкти зa кoje нeмa идeje oд кудa би сe мoгли финaнсирaти</t>
    </r>
  </si>
  <si>
    <r>
      <rPr>
        <sz val="11"/>
        <color rgb="FFFF0000"/>
        <rFont val="Calibri"/>
        <family val="2"/>
        <scheme val="minor"/>
      </rPr>
      <t>Б</t>
    </r>
    <r>
      <rPr>
        <sz val="9"/>
        <rFont val="Calibri"/>
        <family val="2"/>
        <scheme val="minor"/>
      </rPr>
      <t>-прojeкти зa кoje имa идeje кo би мoгao бити дoнaтoр aли ниje нaпрaвљeн прojeктни приjeдлoг и ниje aплицирaнo</t>
    </r>
  </si>
  <si>
    <r>
      <rPr>
        <sz val="10"/>
        <color rgb="FFFF0000"/>
        <rFont val="Calibri"/>
        <family val="2"/>
        <scheme val="minor"/>
      </rPr>
      <t>Д</t>
    </r>
    <r>
      <rPr>
        <sz val="9"/>
        <rFont val="Calibri"/>
        <family val="2"/>
        <scheme val="minor"/>
      </rPr>
      <t>-прojeкти зa кoje имa идeja кo би мoгao бити дoнaтoр, зa кoje je нaпрaвљeн прojeктни приjeдлoг и aплицирaнo je тe je дoбивeнa пoврaтнa инфoрмaциja o финaнсирaњу</t>
    </r>
  </si>
  <si>
    <r>
      <rPr>
        <sz val="9"/>
        <color rgb="FFFF0000"/>
        <rFont val="Calibri"/>
        <family val="2"/>
        <scheme val="minor"/>
      </rPr>
      <t>E</t>
    </r>
    <r>
      <rPr>
        <sz val="9"/>
        <rFont val="Calibri"/>
        <family val="2"/>
        <scheme val="minor"/>
      </rPr>
      <t>-прojeкти зa кoje je у писaнoj фoрми пoтврђeнo финaнсирaњe и oсигурaнa срeдствa</t>
    </r>
  </si>
  <si>
    <r>
      <t xml:space="preserve"> </t>
    </r>
    <r>
      <rPr>
        <sz val="10.5"/>
        <color rgb="FFFF0000"/>
        <rFont val="Calibri"/>
        <family val="2"/>
        <scheme val="minor"/>
      </rPr>
      <t>Б</t>
    </r>
    <r>
      <rPr>
        <sz val="10.5"/>
        <color theme="1"/>
        <rFont val="Calibri"/>
        <family val="2"/>
        <scheme val="minor"/>
      </rPr>
      <t>- прojeкти зa кoje имa идeje кo би мoгao бити дoнaтoр aли ниje нaпрaвљeн прojeктни приjeдлoг и ниje aплицирaнo</t>
    </r>
  </si>
  <si>
    <r>
      <t xml:space="preserve"> </t>
    </r>
    <r>
      <rPr>
        <sz val="10.5"/>
        <color rgb="FFFF0000"/>
        <rFont val="Calibri"/>
        <family val="2"/>
        <scheme val="minor"/>
      </rPr>
      <t>Д</t>
    </r>
    <r>
      <rPr>
        <sz val="10.5"/>
        <color theme="1"/>
        <rFont val="Calibri"/>
        <family val="2"/>
        <scheme val="minor"/>
      </rPr>
      <t xml:space="preserve">- прojeкти зa кoje имa идeja кo би мoгao бити дoнaтoр и зa кoje je нaпрaвљeн прojeктни приjeдлoг и aплицирaнo je тe je дoбиjeнa пoтврднa пoврaтнa инфoрмaциja o финaнсирaњу </t>
    </r>
  </si>
  <si>
    <r>
      <rPr>
        <sz val="10.5"/>
        <color rgb="FFFF0000"/>
        <rFont val="Calibri"/>
        <family val="2"/>
        <scheme val="minor"/>
      </rPr>
      <t xml:space="preserve"> E</t>
    </r>
    <r>
      <rPr>
        <sz val="10.5"/>
        <color theme="1"/>
        <rFont val="Calibri"/>
        <family val="2"/>
        <scheme val="minor"/>
      </rPr>
      <t xml:space="preserve"> - прojeкти зa кoje je у писaнoj фoрми пoтврђeнo финaнсирaњe и oсигурaнa срeдствa</t>
    </r>
  </si>
  <si>
    <t>РЕКАПИТУЛАЦИЈА ПО ИЗВОРИМА ФИНАНСИРАЊА  (Плaн имплeмeнтaциje I + II + III гoд.)</t>
  </si>
  <si>
    <t>Укупни предвиђени издаци  (за III године)</t>
  </si>
  <si>
    <t>Преглед по годинама</t>
  </si>
  <si>
    <t>Преглед осталих извора по годинама</t>
  </si>
  <si>
    <t>укупно (I+II+III)</t>
  </si>
  <si>
    <t>год. I</t>
  </si>
  <si>
    <t>год. II</t>
  </si>
  <si>
    <t>год. III</t>
  </si>
  <si>
    <t>Jaвнa пoдузeћa</t>
  </si>
  <si>
    <t xml:space="preserve"> Прojeкти кojи сe у пoтпунoсти финaнсирajу из будзeтa ЈЛС </t>
  </si>
  <si>
    <t>РEКAПИTУЛAЦИJA  ПO СEКTOРИMA (Плaн имплементације I + II + III гoд.)</t>
  </si>
  <si>
    <t>Финaнсирaњe из буџета  ЈЛС</t>
  </si>
  <si>
    <r>
      <t>Кaкo би сe oсигурaлo дa сe фoрмулe у пoмoћним тaбeлaмa нe пoрeмeтe или случajнo oбришу oвe тaбeлe су зaштићeнe ("</t>
    </r>
    <r>
      <rPr>
        <i/>
        <sz val="12"/>
        <color theme="1"/>
        <rFont val="Calibri"/>
        <family val="2"/>
        <scheme val="minor"/>
      </rPr>
      <t>зaкључaнe"</t>
    </r>
    <r>
      <rPr>
        <sz val="12"/>
        <color theme="1"/>
        <rFont val="Calibri"/>
        <family val="2"/>
        <scheme val="minor"/>
      </rPr>
      <t>). У случajу пoтрeбe зa измjeнaмa мoжeтe кoнтaктирaти тeрeнску кaнцeлaриjу ILDP прojeктa.</t>
    </r>
  </si>
  <si>
    <t>Вeзa сa буџeтoм 
и/или ознака екстерног извора
финансирања</t>
  </si>
  <si>
    <t xml:space="preserve">Нaпoмeнa: Пoдaци у тaбeли "Рeкaпитулaциja" рaчунajу сe испрaвнo укoликo су у пoмoћну кoлoну "Плaнa имплeмeнтaциje" прaвилнo унeшeнe гoдинe oзнaкe "A, Б, Ц, Д, E" клaсификaциje , нпр. "2015 (Д)". Зa прojeктe кojи сe у циjeлoсти финсирajу из буџeтa унoси сe сaмo гoдинa пoчeткa прojeктa, a нe унoси сe oзнaкa "A-E" клaсификaциje. </t>
  </si>
  <si>
    <r>
      <t>Дa би сe кумулaтивни пoдaци у пoмoћним тaбeлaмa "Укупнo пo сeктoримa", "Укупнo пo гoдинaмa" и "Укупнo пo A-E клaсификaциjи " испрaвнo прикaзaли (или изрaчунaли) пoтрeбнo je дa сe у тaбeлу "Плaн 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" унeсу oдгoвaрajућe oзнaкe сeктoрa (</t>
    </r>
    <r>
      <rPr>
        <i/>
        <sz val="12"/>
        <color theme="1"/>
        <rFont val="Calibri"/>
        <family val="2"/>
        <scheme val="minor"/>
      </rPr>
      <t xml:space="preserve">нa сљeдeћи нaчин: </t>
    </r>
    <r>
      <rPr>
        <b/>
        <i/>
        <sz val="12"/>
        <color rgb="FFFF0000"/>
        <rFont val="Calibri"/>
        <family val="2"/>
        <scheme val="minor"/>
      </rPr>
      <t>EС, ДС, ЗС</t>
    </r>
    <r>
      <rPr>
        <i/>
        <sz val="12"/>
        <color theme="1"/>
        <rFont val="Calibri"/>
        <family val="2"/>
        <scheme val="minor"/>
      </rPr>
      <t>)</t>
    </r>
    <r>
      <rPr>
        <sz val="12"/>
        <color theme="1"/>
        <rFont val="Calibri"/>
        <family val="2"/>
        <scheme val="minor"/>
      </rPr>
      <t>, oзнaкe гoдинa и oзнaкe A-E клaсификaциje (</t>
    </r>
    <r>
      <rPr>
        <sz val="12"/>
        <color rgb="FFFF0000"/>
        <rFont val="Calibri"/>
        <family val="2"/>
        <scheme val="minor"/>
      </rPr>
      <t>А, Б, Ц, Д, Е)</t>
    </r>
    <r>
      <rPr>
        <sz val="12"/>
        <color theme="1"/>
        <rFont val="Calibri"/>
        <family val="2"/>
        <scheme val="minor"/>
      </rPr>
      <t xml:space="preserve">. </t>
    </r>
  </si>
  <si>
    <t>Град Приједор</t>
  </si>
  <si>
    <t>СЦ 1</t>
  </si>
  <si>
    <t>Одјељење за просторно уређење</t>
  </si>
  <si>
    <t>не постоји буџетска ставка</t>
  </si>
  <si>
    <t>Одјељење за привреду и пољопр. Агенција ПРЕДА-ПД</t>
  </si>
  <si>
    <t>Одјељење за привреду и пољопр.</t>
  </si>
  <si>
    <t>ТО Приједор, НП Козара</t>
  </si>
  <si>
    <t>Одјељење за друштвене дјелатности, Агенција ПРЕДА</t>
  </si>
  <si>
    <t>Одјељење за привреду и пољопривреду</t>
  </si>
  <si>
    <t>Агенција ПРЕДА</t>
  </si>
  <si>
    <t>50 младих незапослених лица добило посао,  5 он лајн обука,   50 грантова за самозапошлјаванје</t>
  </si>
  <si>
    <t>Административна служба Града</t>
  </si>
  <si>
    <t>Одјељење за привреду  и пољопр. Агенција ПРЕДА</t>
  </si>
  <si>
    <t>Привредна комора БЛ, канцеларија ПД</t>
  </si>
  <si>
    <t xml:space="preserve">Рударски институт, </t>
  </si>
  <si>
    <t xml:space="preserve">Урађена и прихваћена студија  </t>
  </si>
  <si>
    <t>Урађена студија са "цост бенефит“ анализом</t>
  </si>
  <si>
    <t xml:space="preserve"> Одјељење за друштвене дјелат.</t>
  </si>
  <si>
    <t>Одјељење за друштвене дјелат.</t>
  </si>
  <si>
    <t>Рударски факултет</t>
  </si>
  <si>
    <t>Висока мед школа, Град Приједор, Министарство просвете и културе РС</t>
  </si>
  <si>
    <t>Рударски факултет, Висока медицинска школа и средње школе</t>
  </si>
  <si>
    <t>ЈУ ДВ "Радост"-Приједор, Град Приједор</t>
  </si>
  <si>
    <t>Библиотека "Ћирило и Методије", Град Приједор</t>
  </si>
  <si>
    <t>Мјесне заједнице, Град Приједор</t>
  </si>
  <si>
    <t>ИПЦ "Козарски вјесник" и град Приједор</t>
  </si>
  <si>
    <t>СКУД "Младен Стојановић", Град Приједор</t>
  </si>
  <si>
    <t> Основне школе</t>
  </si>
  <si>
    <t> Град Приједор, Основне школе и МЗ</t>
  </si>
  <si>
    <t>Изграђена и опремљена дворана</t>
  </si>
  <si>
    <t>Одјељење за друштвене дјелатности</t>
  </si>
  <si>
    <t>Изграђен хелиодром</t>
  </si>
  <si>
    <t>Болница, Град Приједор, Минист. здравља РС</t>
  </si>
  <si>
    <t>капитални издаци  511200</t>
  </si>
  <si>
    <t>Одјељење за друштвене дјелатност</t>
  </si>
  <si>
    <t> Град Приједор, Министарство рада РС</t>
  </si>
  <si>
    <t> Одјељење за стамбено комуналне дјелатности</t>
  </si>
  <si>
    <t>ЈУ ЦСР Приједор</t>
  </si>
  <si>
    <t>СКУД "Младен Стојановић"-Приједор, Град Приједор</t>
  </si>
  <si>
    <t>Град Приједор Водовод а.д.</t>
  </si>
  <si>
    <t>Град Приједор Водовод а.д. Град Б.Лука и центар за развој села</t>
  </si>
  <si>
    <t xml:space="preserve">Урађена студија; извршена  истражи-вања </t>
  </si>
  <si>
    <t>МХ ЕРС, ЗП ЕЛЕКТРОКРАЈИНА а.д. Бањалука</t>
  </si>
  <si>
    <t>Пројекат се финансира из средстава ЈП</t>
  </si>
  <si>
    <t>Фонд-05                   511100</t>
  </si>
  <si>
    <t>Миттал рудници Приједор</t>
  </si>
  <si>
    <t>Пројекат се финансира из приватних извора</t>
  </si>
  <si>
    <t>Град Приједор, Комуналне услуге а.д.</t>
  </si>
  <si>
    <t>Komunalne usluge</t>
  </si>
  <si>
    <t>Правни субјекти  чија је дјелатност збрињавање мед. отп.</t>
  </si>
  <si>
    <t>Град приједор, надлежно минист.</t>
  </si>
  <si>
    <t>Комуналне услуге а.д,.</t>
  </si>
  <si>
    <t>Водовод, Град Приједор</t>
  </si>
  <si>
    <t>Јавне установе, привредни субјекти, Власници стамб.објек.</t>
  </si>
  <si>
    <t>Топлана а.д. Приједор</t>
  </si>
  <si>
    <t>privredni subjekti</t>
  </si>
  <si>
    <t>Општа болница Приједор</t>
  </si>
  <si>
    <t>Odjeljenje za stamb kom, PREDA</t>
  </si>
  <si>
    <t>Ажуриран ЛЕАП</t>
  </si>
  <si>
    <t>Град Приједор, НВО</t>
  </si>
  <si>
    <t>Град Приједор, НВО, образовне институције</t>
  </si>
  <si>
    <t>Град Приједор, привредни субјекти</t>
  </si>
  <si>
    <t>Одјељење за привреду и пољопривреду.</t>
  </si>
  <si>
    <t>Дом здравља Приједор, Министарство здравља и соц заштите РС</t>
  </si>
  <si>
    <t>Болница ДР "М. Стојановић" Приједор, Министарство здравља и соц заштите РС</t>
  </si>
  <si>
    <t>2014 (Е)</t>
  </si>
  <si>
    <t xml:space="preserve">Усвојен зонинг план  </t>
  </si>
  <si>
    <t>2017 (А)</t>
  </si>
  <si>
    <t>3.1.2.1. Зонинг план сјеверозападног дијела урбаног подручја Приједора (2017-2019)</t>
  </si>
  <si>
    <t>2015 (Ц)</t>
  </si>
  <si>
    <t xml:space="preserve"> Одјељење за привреду и пољопривреду</t>
  </si>
  <si>
    <t xml:space="preserve">Одјељење за стамбено-комуналне дјелатности </t>
  </si>
  <si>
    <t>Одјељење за стамбено-комуналне дјелатности</t>
  </si>
  <si>
    <t xml:space="preserve">Јавне установе, привредни субјекти, Власници стамб.објек. Одјељење за стамбено ком дјелатност </t>
  </si>
  <si>
    <t>Градско oдjeљeњe oдгoвoрнo зa имплeмeнтaциjу</t>
  </si>
  <si>
    <t>Одјељење за стамбено комуналне дјелатности, а.д.Топлана Приједор</t>
  </si>
  <si>
    <t xml:space="preserve">Град Приједор (Одјељење за стамбено-комуналне дјелатности) </t>
  </si>
  <si>
    <t>2016 (А)</t>
  </si>
  <si>
    <t>Изграђен нови објекат, повећан број чланова</t>
  </si>
  <si>
    <t>2015 (Е)</t>
  </si>
  <si>
    <t>Средње стручне школе, Град Приједор, Министарство просвете и културе РС,
ПРЕДА ПД</t>
  </si>
  <si>
    <t>СЦ 1, СЕЦ 4</t>
  </si>
  <si>
    <t>2014 (А)</t>
  </si>
  <si>
    <t>СЦ 1, СЕЦ 2</t>
  </si>
  <si>
    <t xml:space="preserve">4141001, UNDP и крајњи корисници </t>
  </si>
  <si>
    <t>415200, Wings of Hope</t>
  </si>
  <si>
    <t>СЦ 1, СЕЦ 5</t>
  </si>
  <si>
    <t>капитални издаци  511200, EIB, IPA</t>
  </si>
  <si>
    <t>Фонд-05                 511100, EIB, IPA</t>
  </si>
  <si>
    <t>Фонд-05                511200, EIB, IPA</t>
  </si>
  <si>
    <t>EIB</t>
  </si>
  <si>
    <t>Фонд-05                   511100, EIB i IPA</t>
  </si>
  <si>
    <t>2015 (А)</t>
  </si>
  <si>
    <t>511700
412700</t>
  </si>
  <si>
    <t>СЦ 1, СЕЦ 1</t>
  </si>
  <si>
    <t>СЦ 1, СЕЦ 3</t>
  </si>
  <si>
    <t>СЦ 1,СЕЦ 4</t>
  </si>
  <si>
    <t>СЦ 2, СЕЦ 6</t>
  </si>
  <si>
    <t>СЦ 3, СЕЦ 7</t>
  </si>
  <si>
    <t>СЦ 2, СЕЦ 8</t>
  </si>
  <si>
    <t>СЦ 4, СЕЦ 9</t>
  </si>
  <si>
    <t>СЦ 4, СЕЦ 10</t>
  </si>
  <si>
    <t>СЦ 4, СЕЦ 11</t>
  </si>
  <si>
    <t>СЦ 4, СЕЦ 12</t>
  </si>
  <si>
    <t>1. 2.1.11. Подршка изградњи шталских објеката и набавци опреме (од 2015 - 2019.)</t>
  </si>
  <si>
    <t>1.3.1.2. Изградња физичке инфраструктуре за развој туризма (oд 2016-2019)</t>
  </si>
  <si>
    <t>1.3.1.3. Унапређење остале туристичке инфраструктуре и садржаја (2016-2020)</t>
  </si>
  <si>
    <t>1.4.2.3. Јачање стручне праксе и практичне обуке (2014-2018)</t>
  </si>
  <si>
    <t>2.1.2.3. Реконструк. домова културе (2014-2018)</t>
  </si>
  <si>
    <t xml:space="preserve">2.2.1.7. Збрињавање жртава породичног насиља у Прихватној станици (2014-2016)  </t>
  </si>
  <si>
    <t xml:space="preserve">2.3.2.3. Пројекат изградње НН мрежа за потребе нових насеља (2014-2018) </t>
  </si>
  <si>
    <t>3.1.3.7. Реализација етапног плана Рудника “Омарска” у области изградње инфраструктуре и заштите животне средине (годишње)</t>
  </si>
  <si>
    <t>1.2.1.2.Подршка подизању пластеника и стакленика (годишње)</t>
  </si>
  <si>
    <t>1.2.1.5. Подршка подизању нових засада воћа (годишње)</t>
  </si>
  <si>
    <t xml:space="preserve"> (повећње броја шталских објеката за 5  на годишњем нивоу)</t>
  </si>
  <si>
    <t xml:space="preserve"> (повећње броја музних крава за 25, броја коза за 100 и броја оваца за 100  на годишњем нивоу)</t>
  </si>
  <si>
    <t xml:space="preserve"> (годишње  повећање - 10 пластеника)</t>
  </si>
  <si>
    <t xml:space="preserve"> (повећње површина нових засада воћа за 4 ха на годишњем нивоу)</t>
  </si>
  <si>
    <t xml:space="preserve"> (повећње површина под плантажном производњом поврћа и цвијећа за 3 ха на годишњем нивоу)</t>
  </si>
  <si>
    <t>(повећње површина под плантажном производњом љековитог биља за 1 ха на годишњем нивоу)</t>
  </si>
  <si>
    <t xml:space="preserve"> ( повећње површина нових засада винове лозе за 1 ха на годишњем нивоу)</t>
  </si>
  <si>
    <t xml:space="preserve"> ( повећње сјетвених површина за 10%  на годишњем нивоу)</t>
  </si>
  <si>
    <t xml:space="preserve"> ( повећње сјетвених површина индустријског биља за 10%  на годишњем нивоу)</t>
  </si>
  <si>
    <t>годишње минимално 125.000 KM уложено у физичку инфраструктуру за развој туризма</t>
  </si>
  <si>
    <t>Креиран минимално 1 нови туристички производ годишње</t>
  </si>
  <si>
    <t>1.3.1.5. Промоција туристичке понуде Приједора и Козаре (годишње)</t>
  </si>
  <si>
    <t>Годишње на најмање три сајма у земљама у окружењу представљена туристичка понуда Града Приједора</t>
  </si>
  <si>
    <t>Годишње минимално 10.000 КМ издвојено из буджета за подршку иновацијама и инвестицијама</t>
  </si>
  <si>
    <t>Годишње основана најмање 2 удружења или кластера</t>
  </si>
  <si>
    <t>1.4.1.3. Подршка увођењу стандарда квалитета (годишње)</t>
  </si>
  <si>
    <t xml:space="preserve"> (Подржано увођење стандарда квалитета код 5 предузећа годишње)</t>
  </si>
  <si>
    <t>1.4.1.4. Подршка интернационалном повезивању и умрежавању предузећа (годишње)</t>
  </si>
  <si>
    <t>Годишње минимално 5 локалних предузећа учествује на страним сајмовима и Б2Б сусретима</t>
  </si>
  <si>
    <t>(10 обучених и прекавлификованих лица на годишњем нивоу)</t>
  </si>
  <si>
    <t>Минимално 1 јавни позив годишње за ученике за обављање практичне наставе у локалним предузећима</t>
  </si>
  <si>
    <t>1.4.2.4. Предузетничка обука за младе (годишње)</t>
  </si>
  <si>
    <t xml:space="preserve"> (Минимално 20 обучених лица на годишњем нивоу, у)</t>
  </si>
  <si>
    <t>1.4.3.1. Израда и реализација акционог плана запошљавања (годишње)</t>
  </si>
  <si>
    <t>Минимално 150 послодаваца годишње упознато са свим програмима подршке запошљавању нових радника</t>
  </si>
  <si>
    <t>1.4.3.2. Подстицај за запошљавање нових радника (годишње)</t>
  </si>
  <si>
    <t>(Минимално 5 новозапослених младих са ВСС на годишњем нивоу)</t>
  </si>
  <si>
    <t>1.4.3.3. Подстицај послодавцима за запошљавање младих високообразованих кадрова (годишње)</t>
  </si>
  <si>
    <t>(Минимално 25 самозапослених на годишњем нивоу)</t>
  </si>
  <si>
    <t>Изграђено 5 нових пословних простора у површини од 1000 м2</t>
  </si>
  <si>
    <t>(Минимално запослено 5 жена на годишњем нивоу)</t>
  </si>
  <si>
    <t>1.4.4.2. Подршка женском предузетништву (годишње)</t>
  </si>
  <si>
    <t>1.4.4.3. Јачање Фондације за развој  (годишње)</t>
  </si>
  <si>
    <t>Повећање гарантног депозита Фондације за најмање 100.000 КМ годишње</t>
  </si>
  <si>
    <t>1.4.4.4. Унапређење примјене ГИС-а (годишње)</t>
  </si>
  <si>
    <t>1.4.4.5. Јачању капацитета у области пројектног менаџмента (годишње)</t>
  </si>
  <si>
    <t>Годишње одржана минимално једна обука, обучено минимално 10 лица за писање пројеката</t>
  </si>
  <si>
    <t>Одржан сајам, Повећање броја излагача за 10% годишње;                                     Повећање броја посјетилаца за 10% годишње</t>
  </si>
  <si>
    <t>Врста и број предузетничких услуга ЗПК  повећан за 10% до 2019. Број корисника услуга ЗПК повећан за 10% годишње</t>
  </si>
  <si>
    <t>Минимално 2 МСП подржана  годишње,                     Повећање броја запослених у сектору за 10 на годишњем нивоу</t>
  </si>
  <si>
    <t xml:space="preserve">Запослено минимално 200 радника </t>
  </si>
  <si>
    <t>Влада РС, Град Приједор и РЖР Љубија</t>
  </si>
  <si>
    <t>Годишње израђена документација за најмање 1 погон</t>
  </si>
  <si>
    <t>Основана и акредитована лабораторија за испитивање минер сировина у рударству, грађевинарству и др дјелатностима</t>
  </si>
  <si>
    <t>Израђена база података;    Функционална тијела</t>
  </si>
  <si>
    <t xml:space="preserve">Мапиране сва потенцијална налазишта жељезне руде </t>
  </si>
  <si>
    <t>У току трајања пројекта минимално 2 објекта/простора реконструисана за потребе обављања практичне наставе</t>
  </si>
  <si>
    <t>До 2019. године побољшани просторни услови Рударског факултета кроз изградњу новог објекта, повећана енергетска ефикасност за 20%</t>
  </si>
  <si>
    <t>Изграђен и функцион. објекат, већи број студената за 3% у односу на претходну годину</t>
  </si>
  <si>
    <t>До 2018. године побољшана ппрактична знања минимално 50 студената Рударско факултета кроз едукацију у Центру, Повећани приходи факултета за 5% годишње по основу пружања комерц услуга МСП</t>
  </si>
  <si>
    <t>Изграђени објекти за смјештај минимално 100 студената, Повећан број студената који студирају у Приједору за 10%</t>
  </si>
  <si>
    <t>Бољи услови рада, Смањена потрошња енергије у реконструисаним објектима за минимално 20%</t>
  </si>
  <si>
    <t>У периоду трајања пројекта реконструисана минимално 3 објекта и изграђен 1 нови објекат предшколског образовања</t>
  </si>
  <si>
    <t>Реконструисана најмање 3 дома у руралним подручјима</t>
  </si>
  <si>
    <t>Повећана гледаност и слушаност РТВ ПД за минимално 7% у односу на претходну годину,     Повећани приходи РТВ ПД за минимално 3% у односу на претходну годину</t>
  </si>
  <si>
    <t>Повећан број чланова СКУД-а за 10% у односу на претходну годину, Повећан број секција за минимално 2-ије</t>
  </si>
  <si>
    <t>У периоду трајања пројекта реконструисане минимално 3 школске дворане</t>
  </si>
  <si>
    <t>У периоду трајања пројекта изграђено минимално 3 спортска терена</t>
  </si>
  <si>
    <t>Изграђено најмање 10 стамбених јединица за потребе непрофитно-стамбеног збрињавања</t>
  </si>
  <si>
    <t>Стављен у функцију постојећи инсератор и набављен аутоклав за третман медицинског отпада</t>
  </si>
  <si>
    <t>Смањен број поступака развода брака за минимално 5%; Смањен број прекршаја насиља у породици за минимално 20%</t>
  </si>
  <si>
    <t>До 2016. године број пружених услуга психо социјалне подршке мањи за 5%</t>
  </si>
  <si>
    <t>До 2017. године број запослених лица са инвалидитетом повећан за 100%</t>
  </si>
  <si>
    <t>Број оконччаних предмета у законски предвиђеном року и по захтијеваној процедури,    Смањен број жалби на рад стручних радника или исход поступка за 30%</t>
  </si>
  <si>
    <t xml:space="preserve">Број запослених лица без родитељског старања повећан за 5%,  број третираних лица без родитељског старања кроз програме социјалне заштите повећан за 5% </t>
  </si>
  <si>
    <t>Повећан број манифестација на отвореном за 10%</t>
  </si>
  <si>
    <t xml:space="preserve">2.3.2.1. Пројекат реконструкција постојећих НН мрежа у ужим градским  подручјима и измјештање у путну зону, као свођење у подземну НН мрежу у зависности од могућности.(2014-2018) </t>
  </si>
  <si>
    <t xml:space="preserve">2.3.2.2. Пројекат реконструкција постојећих НН мрежа на сеоским  подручјима и измјештање у путну зону(2014-2018) </t>
  </si>
  <si>
    <t xml:space="preserve">2.3.2.4. Пројекат реконструкције 6,3 кВ расклопница и трафостаница и пребацивање на 20 кВ напон – Љубија и Томашица (2014-2018) </t>
  </si>
  <si>
    <t xml:space="preserve">2.3.2.5. Пројекат реконструкције свих далековода 6,3 кВ и пребацивање на 20 кВ напон – Љубија и Томашица (2014-2018) </t>
  </si>
  <si>
    <t>Изграђено 18 км мреже, прикључено нових 5000 домаћинстава</t>
  </si>
  <si>
    <t>Изграђено 14 км мреже, прикључење нових 3300 домаћинстава</t>
  </si>
  <si>
    <t>Уређено 4,5 км  корита, заштићено 600 домаћинстава од поплава</t>
  </si>
  <si>
    <t xml:space="preserve">Изграђено 22 км мреже, прикључење 1500 домаћинстава </t>
  </si>
  <si>
    <t xml:space="preserve">Изграђено 9 км мреже, прикључење 2000 домаћинстава </t>
  </si>
  <si>
    <t>Изграђено 11 км мреже, прикључено 800 домаћинстава и 100 правних субјеката</t>
  </si>
  <si>
    <t>Реконструисано 20 км мреже, смањење губитка воде за 15%, прикључење нових 1655 домаћинстава</t>
  </si>
  <si>
    <t>Прикључење нових 6205 домаћинстава, побољшање снабдијевања код постојећих 600  домаћинстава</t>
  </si>
  <si>
    <t xml:space="preserve">Изграђено 13,5 км мреже, прикључење 1500 домаћинстава </t>
  </si>
  <si>
    <t xml:space="preserve"> Годишње уложено минимално 1 милон КМ у изградњу НН мреже у новим насељима, Смањени губици у дистрибутивној мрежи на технички прихватљивих 5% до краја трајања пројекта</t>
  </si>
  <si>
    <t>Годишње уложено минимално 400.000 КМ у реконструкцију далеко-вода, Смањени губици у дистрибутивној мрежи на технички прихватљивих 5% до 2020. године, повећана дистрибутивна ефикасност смањењем безнапонских пауза за 80% до краја трајања пројекта</t>
  </si>
  <si>
    <t xml:space="preserve"> Годишње минимално уложено 800.000 КМ у реконструкцију мреже у сеоским подручјима, Смањени губици у дистрибутивној мрежи на технички прихватљивих 5% до 2020. године, повећана дистрибутивна ефикасност смањењем безнапонских пауза за 80% до краја трајања пројекта</t>
  </si>
  <si>
    <t xml:space="preserve"> Годишње минимално уложено 1.500.000 КМ у реконструкцију мреже, Смањени губици у дистрибутивној мрежи на технички прихватљивих 5% до 2020. године, повећана дистрибутивна ефикасност смањењем безнапонских пауза за 80% до краја трајања пројекта</t>
  </si>
  <si>
    <t>До 2019. године изграђена  санитарна депонија</t>
  </si>
  <si>
    <t> Годишње минимално уложено 289.000 КМ у реализацију етапног плана. До краја реализације стратегије у цјелости реализован план; побољшани индикатори животне средине</t>
  </si>
  <si>
    <t> Изграђен погон, Количина рециклираног отпада повећана за минимално 60%, Број запослених у погону минимално повећан за 10</t>
  </si>
  <si>
    <t>Повећање количине прикупљеног и збринутог медицинског отпада за 30%</t>
  </si>
  <si>
    <t>Повећање количине прикупљеног и збринутог опасног отпада за 50%</t>
  </si>
  <si>
    <t>Урађена база; континуирано мапирање произвођача отпада и загађивача околине</t>
  </si>
  <si>
    <t>Количина прикупљеног и рецикли-раног отпада већа за минимално 20%</t>
  </si>
  <si>
    <t>Континуирано мапирање свих дивљих депонија на подручју града Приједора, минимално 1 годишње извршено уклањање и  санирање свих мапираних  дивљих депонија</t>
  </si>
  <si>
    <t>До краја реализације пројекта, смањени трошкови за електричну енергију у АД "Водовод" за минимално 10%</t>
  </si>
  <si>
    <t>До краја трајања пројекта, минимално 5 објеката у јавном власништву и 20 стамбених објеката користе енергију произведену из соларних колектора</t>
  </si>
  <si>
    <t>До краја трајања пројекта, на минимално 5 објеката у јавном власништву и 20 стамбених објеката извршена реконструкција по принципима енергетске ефикасности градње</t>
  </si>
  <si>
    <t>До краја трајања пројекта на минимално 10 објеката у јавном власништву извршена замјена обичних сијалица  штедним сијалицама</t>
  </si>
  <si>
    <t>До 2019 године реконструисано минимално 8,5 км вреловодне мреже у АД "Топлана"</t>
  </si>
  <si>
    <t>У току трајања пројекта на минимално 20 ха  извршена садња брзорастућих садница</t>
  </si>
  <si>
    <t xml:space="preserve">Реконст-руисана котловни-ца, смањени трошкови загријавања објекта Опште болнице за минимално 10% до 2018. године </t>
  </si>
  <si>
    <t>У периоду трајања пројекта организоване  минимално двије промотивне акције са циљем промоције масовнијег кориштења јавног градског и приградског саобраћаја</t>
  </si>
  <si>
    <t>У периоду трајања пројекта организоване  минимално двије промотивне акције са циљем промоције масовнијег кориштења аута на гас</t>
  </si>
  <si>
    <t>До 2019. године минимално 30% сијалица из уличне расвјете замијењено штедним сијалицама</t>
  </si>
  <si>
    <t>Континуирана организација промотивних, информативних и образовних акција са циљем увођења енергетске ефикасности у образовање и понашање становништва</t>
  </si>
  <si>
    <t>У периоду трајања пројекта минимално једном годишње организоване активности промоције енергетске ефикасности за грађане</t>
  </si>
  <si>
    <t>Минимално једном у двије године организовани енергетски дани</t>
  </si>
  <si>
    <t>У периоду трајања пројекта минимално једном годишње организовани едукативни семинари на тему еколошке освијештености за локално становништво</t>
  </si>
  <si>
    <t>414100,            МПВШ РС</t>
  </si>
  <si>
    <t>годишње минимално 40.000 KM уложено уосталу туристичку инфраструктуру</t>
  </si>
  <si>
    <t>Туристичка организација града  Приједора</t>
  </si>
  <si>
    <t>1.4.2.2. Креирање и извођење програма обуке и  преквалифик. према актуелној потражњи на тржишту рада (2015-2018)</t>
  </si>
  <si>
    <t>2015(Е)</t>
  </si>
  <si>
    <t>Одјељење за стамбено комуналне послове</t>
  </si>
  <si>
    <t>Не постоји буџетска ставка</t>
  </si>
  <si>
    <t>2014 (Ц)</t>
  </si>
  <si>
    <t>4141001            МПВШ РС</t>
  </si>
  <si>
    <t>Донатор Миттал рудници</t>
  </si>
  <si>
    <t>ПРЕДА, Нема трошкова</t>
  </si>
  <si>
    <t>ADRIA FOOTOURING, IPA ADRIATIC + CREDO</t>
  </si>
  <si>
    <t>415200, UNDP</t>
  </si>
  <si>
    <t>Средства обезбјеђује потенцијални инвеститор</t>
  </si>
  <si>
    <r>
      <t xml:space="preserve">капитални издаци  </t>
    </r>
    <r>
      <rPr>
        <sz val="9"/>
        <rFont val="Calibri"/>
        <family val="2"/>
        <charset val="238"/>
      </rPr>
      <t>511100</t>
    </r>
  </si>
  <si>
    <t>Jaвнa пoдузeћa и установе</t>
  </si>
  <si>
    <t xml:space="preserve">Правни субјекти, Министарство, Град ПД </t>
  </si>
  <si>
    <t>3.3.1.4.  Замјена обичних сијалица штедним на објектима јавних установа, привредних субјеката и на стамбеним објектима (годишње)</t>
  </si>
  <si>
    <t xml:space="preserve">Усвојени документи (РП Пословне зоне Балтин Баре секција 1 и секција 2 до краја 2016., Урбанистички план Љубија и ЗП јужног дијела Приједора се израђују од 2016-2018.) РП радне зоне на потезу  жељезничка станица, топлана и ТС Приједор 1 </t>
  </si>
  <si>
    <t xml:space="preserve">511700,
412700
</t>
  </si>
  <si>
    <t>Побољшана услуга и комплетирана база података за кориснике. На годишњем нивоу количина података која је унешена је већа за 10% од прошлогодишње</t>
  </si>
  <si>
    <t>Одјељење за стамбено-комуналне дјелатности, Туристичка организација, PREDA</t>
  </si>
  <si>
    <t>1.1.1.1. Израда докумената просторног уређења за индустријске зоне (2015-2019)</t>
  </si>
  <si>
    <t>Одјељење за стамбено- комуналне послове</t>
  </si>
  <si>
    <t>Одјељење за стамбено- ком.послове</t>
  </si>
  <si>
    <t>У периоду трајања стратегије инвеститорима на располагању минимално 5 подстицајних мјера уведених у периоду трајања стратегије</t>
  </si>
  <si>
    <t>До краја 2018. године најмање 2/3 локација у ИЗ "Целпак" и 1/3 локација у ИЗ Чиркин поље стављена у пословну ф-ју. Комплетирана просторно пл докум и ријешени имов правно односи за 3 нове посл зоне. Урађена кључна инфраструк и започ посл акт у 3 нове посл зоне до краја пер импл стратег.</t>
  </si>
  <si>
    <t xml:space="preserve">Одјељење за привреду и пољопр. </t>
  </si>
  <si>
    <t>1.1.1.2. Изградња физичке инфраструктуре у индустријским зонама (2016-2024)</t>
  </si>
  <si>
    <t xml:space="preserve">Осигуран приступ и доведена сва инфраструктура до 3 ИЗ до краја 2018, у периоду трајања стратегије годишње минимално 400.000 КМ уложено у инфраструктуру у контакт зонама </t>
  </si>
  <si>
    <t xml:space="preserve"> Одјељење за привреду,</t>
  </si>
  <si>
    <t>1.2.1. 1.Подршка увођењу система за наводњавање код пољопр. произвођача (годишње)</t>
  </si>
  <si>
    <t xml:space="preserve"> (годишње  код три пољопривредна произвођача уведен систем за наводњавање)</t>
  </si>
  <si>
    <t>1.2.1.7. Подршка  изградњи складишних објеката и набавци опреме за воћарску производњу (од 2015 - 2021.)</t>
  </si>
  <si>
    <t>2014(E)</t>
  </si>
  <si>
    <t xml:space="preserve">415200
</t>
  </si>
  <si>
    <t>1.4.1.2. Подршка пословним удружењима и кластерима (2015-2019)</t>
  </si>
  <si>
    <t>Годишње одржана минимално једна  акција промоције недостајућих занимања</t>
  </si>
  <si>
    <t xml:space="preserve"> (Минимално 40 новозапослених на годишњем нивоу)</t>
  </si>
  <si>
    <t>Godišnje podržano zapošljavanje minimalno 5 lica  из теже запошљивих категорија</t>
  </si>
  <si>
    <t xml:space="preserve">2.1.3.6. Пројекат изградње спортске дворане у насељу „Урије“ (2014-2017    </t>
  </si>
  <si>
    <t>Буџет ЈУ ЦСР</t>
  </si>
  <si>
    <t>511100, ЕИБ, ИПА</t>
  </si>
  <si>
    <t>Годишње уложено минимално 0,5 милона КМ уреконструкцију расклопница, До краја пројекта за 80%  смањење трошкова проузрокованих кваровима на старој 6,3 кВ опреми, и трошкова проузрокованих прекидима напајања</t>
  </si>
  <si>
    <t>Смањење броја шљункара за минимално 30%</t>
  </si>
  <si>
    <t>У периоду трајања стратегије изграђ. Минимално двије бициклистичке стазе дужине 20 км</t>
  </si>
  <si>
    <t xml:space="preserve">Набављена опрема за контролу употребе хемијских средстава у пољопривреди, Organizovano minimalno 1 predavanje na temu upotrebe hem sredstava u poljoprivr </t>
  </si>
  <si>
    <t>(годишње подржана минимално 4 полјопривредна газдинства)</t>
  </si>
  <si>
    <t>1.4.1.1. Подршка иновацијама и инвестицијама у МСП (годишње)</t>
  </si>
  <si>
    <t>3.1.1.1. Реконструкција и доградња градског канализационог система (2018-2021)</t>
  </si>
  <si>
    <t>2018 (А)</t>
  </si>
  <si>
    <t>СЦ 4, СЕЦ 8</t>
  </si>
  <si>
    <t>Реконструисано 30 км градске канализационе мреже</t>
  </si>
  <si>
    <t>Уређено минимално 5 км корита ријеке Гомјенице</t>
  </si>
  <si>
    <t>Уређено минимално 6 км корита ријеке Сане од Клисине до Брезичана</t>
  </si>
  <si>
    <t>Изграђена минимално једна мини топлана до 2024. године</t>
  </si>
  <si>
    <t>3.3.2.4. Изградања мини топлана за гријање насеља која нису обухваћена централним системом гријања (2018-2019)</t>
  </si>
  <si>
    <t>2.1.1.7. Изградња ђачког и студентског дома (2017-2019)</t>
  </si>
  <si>
    <t>2.1.1.9 Реконструкција и изградња објеката предшколског образовања (2014-2020)</t>
  </si>
  <si>
    <t>2.1.3.3. Изградња спортских терена у школама и МЗ (2017-2018)</t>
  </si>
  <si>
    <t xml:space="preserve">2.1.4.1.  Изградња хелиодрома за потребе Болнице (2017-2018) </t>
  </si>
  <si>
    <t>2018(А)</t>
  </si>
  <si>
    <t>2.2.1.1. Унапређење услуга стоматолошке здравствене заштите (2018-2020)</t>
  </si>
  <si>
    <t>Унапријеђени услови рада,  повећан број корисника стоматолошке здравствене заштите у оквиру Дома здравља</t>
  </si>
  <si>
    <t>Унапријеђене постојеће и уведене нове усуге у ЦБР, Урађена база података о болестима коштано зглобног система грађана града Приједора</t>
  </si>
  <si>
    <t>2016 (Е)</t>
  </si>
  <si>
    <t>2018 (A)</t>
  </si>
  <si>
    <t>1.4.4.1. Развој Предузетничког инкубатора-3. фаза  (2017-2018)</t>
  </si>
  <si>
    <t>1.5.1.4. Институц. подршка одрживом управљању минералним сировинама и ресурсима (2017-2019)</t>
  </si>
  <si>
    <t>1.5.1.7. Студија о могућностима производње енергије из обновљивих извора (2017. год)</t>
  </si>
  <si>
    <t>1.4.5.5. Подршка развоју осталих привредних дјелатности (2016-2023)</t>
  </si>
  <si>
    <t>1.4.5.4. Подршка развоју дрвопрерађивачке индустрије (2016-2023)</t>
  </si>
  <si>
    <t>1.4.5.2. Подршка развоју металопрерађ. и машинске индустрије (2016-2023)</t>
  </si>
  <si>
    <t>1.4.5.1. Подршка развоју прехрамбене индустрије (2015-2023)</t>
  </si>
  <si>
    <t>3.3.1.3. Обнова-реконструкција фасада и столарије на објектима јавних установа, привредних субјеката и на стамбеним објектима (2017-2023)</t>
  </si>
  <si>
    <t>Одјељење за друштв. дјелатн.,</t>
  </si>
  <si>
    <t>1.4.3.6. Израда и спровођење програма обуке и стручног оспособљавања уз менторство успјешних појединаца из дијаспоре и повратника (2017-2019)</t>
  </si>
  <si>
    <t xml:space="preserve"> ZPK RS</t>
  </si>
  <si>
    <t>ZPK RS</t>
  </si>
  <si>
    <t>1.4.4.7. Сајам привреде „Приједор инвест“ (2017-2023)</t>
  </si>
  <si>
    <t>Vlada RS-Dir za vode RS</t>
  </si>
  <si>
    <t>3.2.1.7. Санација дивљих депонија на подручју града Приједора (2017-2018)</t>
  </si>
  <si>
    <t>1.1.1.4. Унапређење подстицајних мјера за инвестирање (2017-2024)</t>
  </si>
  <si>
    <t>3.1.2.3. Санација и уређење шљункара насталих експлоатацијом шљунка у заштитним зонама изворишта (2017-2018)</t>
  </si>
  <si>
    <t>1.2.1.9. Подршка   плантажној производњи индустријског биља (2017-2023)</t>
  </si>
  <si>
    <t>1.2.1.8. Подршка   искориштењу слободних пољопривредних површина за ратарску производњу (2017-2023)</t>
  </si>
  <si>
    <t>1.2.1.4.Подршка плантажној производњи љековитог биља (2017-2023)</t>
  </si>
  <si>
    <t>1.2.1.6. Подршка подизању нових засада винове лозе (2017-2023)</t>
  </si>
  <si>
    <t>1.2.1.3.Подршка плантажној производњи поврћа и цвијећа (2017-2023)</t>
  </si>
  <si>
    <t>2017 (A)</t>
  </si>
  <si>
    <t>2016(A)</t>
  </si>
  <si>
    <t>1.5.1.5. Геолошко- економска оцјена ресурса резерви минералних сировина на подручју Града Приједора (2017.)</t>
  </si>
  <si>
    <t>1.5.1.6. Проширење сировинске основе резерви жељезне руде на подручју Града Приједора (2017. год)</t>
  </si>
  <si>
    <t>3.4.3.1.Набавка опреме за контролу употребе хемијских средстава у пољопривреди (2017-2018)</t>
  </si>
  <si>
    <t>2.2.2.4.  Унапређење културних активности (2017)</t>
  </si>
  <si>
    <t>1.1.1.3. Изградња физичке инфраструктуре у контакт зонама (2017-2024)</t>
  </si>
  <si>
    <t>1.4.3.5. Подршка запошљавању теже запошљивих категорија (2017-2023)</t>
  </si>
  <si>
    <t>Буджет ЈУ ЦСР</t>
  </si>
  <si>
    <t>3.3.2.5. Узгој брзорастућих садница за производњу биомасе и/или пелета за гријање (2017-2018)</t>
  </si>
  <si>
    <t>капитални издаци  511100,  511200, МИн за изб и рас лица БиХ, Мин за изб и рас лица РС</t>
  </si>
  <si>
    <t>3.3.3.4. Реконструкција постојеће и изградња нове уличне расвјете у Приједору (2017-2019)</t>
  </si>
  <si>
    <t>1.4.2.1. Увођење и промоција нових образовних профила према перспективној потражњи на тржишту рада (2017-2023)</t>
  </si>
  <si>
    <t>2016 (C)</t>
  </si>
  <si>
    <t>МТТ РС, Буджет ТО, приватни извори</t>
  </si>
  <si>
    <t xml:space="preserve">МТТ РС, Буджет ТО, </t>
  </si>
  <si>
    <t>2015 (C)</t>
  </si>
  <si>
    <t>МТТ РС, Буџет ТО</t>
  </si>
  <si>
    <t>1.4.3.4. Подршка самозапошљавању  (годишње)</t>
  </si>
  <si>
    <t>2.1.2.1. Изградња библиотеке (2017-2020)</t>
  </si>
  <si>
    <t>Одјељење за друштвене дјелатности,  ,Агенција ПРЕДА</t>
  </si>
  <si>
    <t xml:space="preserve"> Агенција ПРЕДА,Одјељење за друштвене дјелатности,</t>
  </si>
  <si>
    <t>2.1.3.1. Регулациони план спортског аеродрома Урије (2019-2021)</t>
  </si>
  <si>
    <t>Завршн и усвојен регулациони план</t>
  </si>
  <si>
    <t>ЈП Аутопутеви РС</t>
  </si>
  <si>
    <t>Изграђен аутопут</t>
  </si>
  <si>
    <t>Изграђена обилазница</t>
  </si>
  <si>
    <t>2.3.3.3. Изградња аутопута Приједор - Б. Лука (2018-2020)</t>
  </si>
  <si>
    <t>2.3.3.2.Изградња обилазнице око Приједора(2018-2019)</t>
  </si>
  <si>
    <t>2.3.3.4. Изградња брзе цесте Приједор - К. Дубица (2019-2021)</t>
  </si>
  <si>
    <t>Изграђена брза цеста</t>
  </si>
  <si>
    <t>2.1.1.4. Изградња Рударског факултета (2018-2020)</t>
  </si>
  <si>
    <t>2.1.1.5. Изградња високе медицинске школе (2018-2020)</t>
  </si>
  <si>
    <t xml:space="preserve">1.5.1.2. Израда документације за изградњу прерађивачких капацитета (цемент, глина, кварцни пјесак..) (2017-2020)  </t>
  </si>
  <si>
    <t xml:space="preserve">1.5.1.3. Акредитовање лабораторије за испитивање минералних сировина и материјала у рударству и грађевинарству (2018-2020)  </t>
  </si>
  <si>
    <t>1.5.1.1. Покретање производње жељезне руде на локалитету Љубија (2017-2018)</t>
  </si>
  <si>
    <t>1.4.4.6. Инфраструктурна подршка предузетништву (2016-2020)</t>
  </si>
  <si>
    <t>2.1.1.6. Изградња едукативно-истраживачког центра (2017-2019)</t>
  </si>
  <si>
    <t>Основне школе, Одјељење за друштвене дјелат.</t>
  </si>
  <si>
    <t>2019 (A)</t>
  </si>
  <si>
    <t>3.1.1.4. Изградња примарне и секундарне канализационе мреже и кућних прикључака  подручја Гомјеница (2017-2018)</t>
  </si>
  <si>
    <t>2017 (Е)</t>
  </si>
  <si>
    <t>Изграђен заштитни насип низводно од Градског моста у дужини од 3 км</t>
  </si>
  <si>
    <t>Град Приједор ЈУ "Воде Српске"</t>
  </si>
  <si>
    <t>2019(А)</t>
  </si>
  <si>
    <t>3.1.3.1. Изградња насипа са обе стране ријеке Сане низводно од Градског моста (2019-2020)</t>
  </si>
  <si>
    <t>3.1.3.4. Уређење корита ријеке Гомјеница (2018-2019)</t>
  </si>
  <si>
    <t>3.2.1.1. Завршетак изградње регионале санитарне депоније „Стара пруга-Курево“ (2018-2020)</t>
  </si>
  <si>
    <t>3.2.1.2. Изградња погона за рециклажу комуналног отпада на Регионалној депонији Стара пруга-Курево (2018-2019)</t>
  </si>
  <si>
    <t>3.3.2.2. Реконструкција дистрибутивне мреже у АД „Топлана“ (2018-2019)</t>
  </si>
  <si>
    <t>3.4.1.4. Енергетски дани (2017-2021)</t>
  </si>
  <si>
    <t>3.4.1.1. Промотивне, информативне и образовне мјере и активности (2017-2021)</t>
  </si>
  <si>
    <t>2017 (E)</t>
  </si>
  <si>
    <t>3.4.2.4. Едукација становништва ради  подизања еколошке свијести (2017-2021)</t>
  </si>
  <si>
    <t>3.1.1.6. Изградња примарне и секундарне канализационе мреже и уређаја за пречишћавање отпадних вода насеља Козарац (2017-2018)</t>
  </si>
  <si>
    <t>3.1.1.5. Изградња примарне и секундарне канализационе мреже и уређаја за пречишћавање отпадних вода насеља Омарска (2017-2018)</t>
  </si>
  <si>
    <t>укупнo (I-III)</t>
  </si>
  <si>
    <t>2.1.1.8. Реконструк. објеката основних школа (2014-2018)</t>
  </si>
  <si>
    <t>1.3.1.4. Креирање и подстицај развоја нових туристичких производа  (2015-2019)</t>
  </si>
  <si>
    <t>1.4.5.3. Подршка развоју електро индустрије (2016-2023)</t>
  </si>
  <si>
    <t>1.2.1.10. Подршка   повећању сточног фонда (од 2014 - 2019.)</t>
  </si>
  <si>
    <t xml:space="preserve">2.3.1.2. Проширење дистрибутивне мреже у оквиру постојећег водоводног система (2017-2019) </t>
  </si>
  <si>
    <t xml:space="preserve">2.3.1.1. Реконструкција постојеће водоводне дистрибутивне мреже (2015-2017)  </t>
  </si>
  <si>
    <t xml:space="preserve">2.3.1.4.  Развој водоводног подсистема „Томашичка језера“ (2017-2018) </t>
  </si>
  <si>
    <t xml:space="preserve">2.3.1.5.  Додатна истраживања и развој изворишта воде (пројекти дефинисани у Студији изводљивости)(2018-2019)       </t>
  </si>
  <si>
    <t>3.1.3.2. Уређење корита ријеке Милошевице на потезу од магистралног пута до ушћа у ријеку Гомјеницу (2015-2017)</t>
  </si>
  <si>
    <t>3.1.3.5. Уређење корита ријеке Сане од манастира Клисина до насеља Брезичани (2017-2019)</t>
  </si>
  <si>
    <t>3.2.1.3. Реализација пројекта збрињавања медицинског отпада (2018)</t>
  </si>
  <si>
    <t>3.2.1.4. Реализ. пројекта збрињавања опасног отпада (2018-2020)</t>
  </si>
  <si>
    <t>3.2.1.5. Израда базе података о   произвођа-чима отпада и   загађивачима околине (2018)</t>
  </si>
  <si>
    <t>3.3.2.6. Пројекат реконструкције котловнице Опште болнице (2018)</t>
  </si>
  <si>
    <t>3.3.3.3. Изградња бициклистичких стаза на подручју града Приједора (2018-2024)</t>
  </si>
  <si>
    <t>3.4.2.3.  Новелирање ЛЕАП-а (2018)</t>
  </si>
  <si>
    <t xml:space="preserve">2.1.4.3.  Реконструк. постојећих и изградња нових стамбених јединица за непрофитно-социјално становање (2017-2019)  </t>
  </si>
  <si>
    <t xml:space="preserve">2.3.1.3. Изградња дистрибутивне мреже у насељима водоводног  подсистема “Црно Врело”  (2014-2018) </t>
  </si>
  <si>
    <t>2.2.1.2. Унапређење и развој нових услуга у Центру за физикалну рехабилитацију (2018-2019)</t>
  </si>
  <si>
    <t>2.1.3.2. Реконструк. и изградња школских дворана (2018-2019)</t>
  </si>
  <si>
    <t>2.1.2.5. Адаптација зграде СКУД "Младен Стојановић" (2018-2019)</t>
  </si>
  <si>
    <t>2.1.2.4. Изградња и опремање РТВ дома (2018-2020)</t>
  </si>
  <si>
    <t>2.1.1.1. Реконструк. објеката за обављање стручне праксе ученика у средњим школама (2017-2019)</t>
  </si>
  <si>
    <t>2.2.1.4. Набавка опреме за правилан третман медицинског отпада (2018. год)</t>
  </si>
  <si>
    <t xml:space="preserve">2.2.1.8. Персонална асистенција – помоћ лицима са инвалидитет. и запошљавање младих (2018-2019)  </t>
  </si>
  <si>
    <t xml:space="preserve">2.2.1.6. Отварање породичног савјетовалишта у ЈУ ЦСР Приједор (2018-2019)  </t>
  </si>
  <si>
    <t xml:space="preserve">2.2.1.9. Увођење ИСО  стандарда 9001-2008 у социјалној заштити (2018-2019) </t>
  </si>
  <si>
    <t>2.2.1.10. Подршка младима без родитељског старања која напуштају организоване облике социјалне заштите (2018-2019)</t>
  </si>
  <si>
    <t>3.2.1.6. Унапређење система  прикупљања, селекције и рециклаже отпада (2018)</t>
  </si>
  <si>
    <t>3.3.1.1. Изградња соларних електрана на објектима АД „Водовод“ (2018-2022)</t>
  </si>
  <si>
    <t>3.3.1.2. Изградња  соларних колектора на објектима јавних установа, привредних субјеката и на стамбеним објектима (2018-2023)</t>
  </si>
  <si>
    <t>3.3.3.1.  Промоција масовнијег кориштења јавног градског и приградског саобраћаја (2018-2022)</t>
  </si>
  <si>
    <t>3.3.3.2. Промоција масовнијег кориштења аута на гас и конверзија аутобуса на гас (2018-2022)</t>
  </si>
  <si>
    <t>3.4.1.2. Образовање и промоција енергетске ефикасности за грађане (2018-2023)</t>
  </si>
  <si>
    <t xml:space="preserve">Бољи услови рада, Повећање учионичког капацитета школе, повећање броја услуга ученицима школе </t>
  </si>
  <si>
    <t>2.1.1.10 Доградња објекта ЈУ Центар "Сунце"  (2018)</t>
  </si>
  <si>
    <t>ЈУ Центар "Сунце" Град Приједор, Министарство просвете и културе РС</t>
  </si>
  <si>
    <t>3.2.1.8. Уређење и проширење капацитета централног градског гробља "Пашинац" (2017-2019)</t>
  </si>
  <si>
    <t>Проширен капацитет центалног градског гробља за 6000 гробних мјеста. Изграђен прелаз са постојећег дијела гробља на новоотворену површину. Изграђена интерна саобраћајница на новоотвореном дијелу гробља</t>
  </si>
  <si>
    <t>3.1.1.3. Изградња терцијалне канализационе мреже и кућних прикључака у насељу Тукови (2018-2019)</t>
  </si>
  <si>
    <t>Плaн имплeмeнтaциje и индикaтивни финaнсиjски oквир зa 2021-2023</t>
  </si>
  <si>
    <t>гoд. I
(2021)</t>
  </si>
  <si>
    <t>гoд. II
(2022)</t>
  </si>
  <si>
    <t>гoд. III
(2023)</t>
  </si>
  <si>
    <t>Структурa oстaлих извoрa зa I.гoд.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</si>
</sst>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(* #,##0.00_);_(* \(#,##0.00\);_(* \-??_);_(@_)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sz val="14"/>
      <color rgb="FF545454"/>
      <name val="Arial"/>
      <family val="2"/>
    </font>
    <font>
      <b/>
      <sz val="10"/>
      <color rgb="FFFF0000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8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sz val="8.5"/>
      <name val="Calibri"/>
      <family val="2"/>
      <charset val="238"/>
      <scheme val="minor"/>
    </font>
    <font>
      <sz val="8.5"/>
      <name val="Calibri"/>
      <family val="2"/>
      <scheme val="minor"/>
    </font>
    <font>
      <sz val="10"/>
      <name val="Calibri"/>
      <family val="2"/>
      <charset val="238"/>
    </font>
    <font>
      <b/>
      <sz val="7.5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9"/>
      <color rgb="FF002060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12"/>
      <name val="Arial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8B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1">
    <xf numFmtId="0" fontId="0" fillId="0" borderId="0"/>
    <xf numFmtId="165" fontId="4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166" fontId="17" fillId="0" borderId="0"/>
    <xf numFmtId="9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79" fillId="0" borderId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78" fillId="0" borderId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60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horizontal="left" textRotation="90" wrapText="1"/>
    </xf>
    <xf numFmtId="0" fontId="2" fillId="0" borderId="0" xfId="0" applyFont="1" applyAlignment="1">
      <alignment horizontal="center" vertical="center"/>
    </xf>
    <xf numFmtId="164" fontId="3" fillId="2" borderId="1" xfId="1" applyNumberFormat="1" applyFont="1" applyFill="1" applyBorder="1" applyAlignment="1">
      <alignment horizontal="left" wrapText="1"/>
    </xf>
    <xf numFmtId="0" fontId="12" fillId="0" borderId="0" xfId="2"/>
    <xf numFmtId="164" fontId="15" fillId="6" borderId="1" xfId="3" applyNumberFormat="1" applyFont="1" applyFill="1" applyBorder="1" applyAlignment="1">
      <alignment horizontal="right" wrapText="1"/>
    </xf>
    <xf numFmtId="0" fontId="12" fillId="0" borderId="0" xfId="2" applyFont="1"/>
    <xf numFmtId="164" fontId="24" fillId="3" borderId="1" xfId="3" applyNumberFormat="1" applyFont="1" applyFill="1" applyBorder="1" applyAlignment="1">
      <alignment horizontal="right" wrapText="1"/>
    </xf>
    <xf numFmtId="0" fontId="2" fillId="8" borderId="1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left" vertical="center" wrapText="1"/>
    </xf>
    <xf numFmtId="164" fontId="2" fillId="8" borderId="1" xfId="1" applyNumberFormat="1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164" fontId="13" fillId="6" borderId="5" xfId="3" applyNumberFormat="1" applyFont="1" applyFill="1" applyBorder="1" applyAlignment="1">
      <alignment horizontal="left" wrapText="1"/>
    </xf>
    <xf numFmtId="3" fontId="28" fillId="8" borderId="1" xfId="0" applyNumberFormat="1" applyFont="1" applyFill="1" applyBorder="1" applyAlignment="1">
      <alignment horizontal="right" vertical="center" wrapText="1"/>
    </xf>
    <xf numFmtId="164" fontId="29" fillId="2" borderId="1" xfId="1" applyNumberFormat="1" applyFont="1" applyFill="1" applyBorder="1" applyAlignment="1">
      <alignment horizontal="right" vertical="center"/>
    </xf>
    <xf numFmtId="0" fontId="30" fillId="3" borderId="0" xfId="0" applyFont="1" applyFill="1"/>
    <xf numFmtId="0" fontId="31" fillId="8" borderId="1" xfId="0" applyFont="1" applyFill="1" applyBorder="1" applyAlignment="1">
      <alignment horizontal="center" vertical="center" wrapText="1"/>
    </xf>
    <xf numFmtId="164" fontId="20" fillId="6" borderId="1" xfId="3" applyNumberFormat="1" applyFont="1" applyFill="1" applyBorder="1" applyAlignment="1">
      <alignment horizontal="right" wrapText="1"/>
    </xf>
    <xf numFmtId="164" fontId="32" fillId="3" borderId="1" xfId="3" applyNumberFormat="1" applyFont="1" applyFill="1" applyBorder="1" applyAlignment="1">
      <alignment horizontal="right" wrapText="1"/>
    </xf>
    <xf numFmtId="164" fontId="32" fillId="6" borderId="1" xfId="3" applyNumberFormat="1" applyFont="1" applyFill="1" applyBorder="1" applyAlignment="1">
      <alignment horizontal="right" wrapText="1"/>
    </xf>
    <xf numFmtId="164" fontId="13" fillId="6" borderId="1" xfId="3" applyNumberFormat="1" applyFont="1" applyFill="1" applyBorder="1" applyAlignment="1">
      <alignment wrapText="1"/>
    </xf>
    <xf numFmtId="0" fontId="35" fillId="0" borderId="0" xfId="2" applyFont="1" applyAlignment="1">
      <alignment horizontal="left" vertical="center"/>
    </xf>
    <xf numFmtId="164" fontId="39" fillId="6" borderId="5" xfId="3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4" fillId="0" borderId="0" xfId="0" applyFont="1" applyAlignment="1">
      <alignment horizontal="centerContinuous" vertical="center"/>
    </xf>
    <xf numFmtId="0" fontId="44" fillId="0" borderId="0" xfId="0" applyFont="1" applyAlignment="1">
      <alignment horizontal="centerContinuous"/>
    </xf>
    <xf numFmtId="0" fontId="12" fillId="0" borderId="0" xfId="2" applyAlignment="1">
      <alignment vertical="top"/>
    </xf>
    <xf numFmtId="49" fontId="12" fillId="0" borderId="0" xfId="2" applyNumberFormat="1" applyAlignment="1">
      <alignment horizontal="center"/>
    </xf>
    <xf numFmtId="0" fontId="45" fillId="0" borderId="0" xfId="0" applyFont="1"/>
    <xf numFmtId="164" fontId="20" fillId="6" borderId="1" xfId="3" applyNumberFormat="1" applyFont="1" applyFill="1" applyBorder="1" applyAlignment="1">
      <alignment horizontal="center" vertical="center" wrapText="1"/>
    </xf>
    <xf numFmtId="0" fontId="20" fillId="6" borderId="1" xfId="3" applyNumberFormat="1" applyFont="1" applyFill="1" applyBorder="1" applyAlignment="1">
      <alignment horizontal="center" vertical="center" wrapText="1"/>
    </xf>
    <xf numFmtId="9" fontId="20" fillId="11" borderId="1" xfId="12" applyFont="1" applyFill="1" applyBorder="1" applyAlignment="1">
      <alignment horizontal="center" vertical="center" wrapText="1"/>
    </xf>
    <xf numFmtId="9" fontId="20" fillId="11" borderId="1" xfId="3" applyNumberFormat="1" applyFont="1" applyFill="1" applyBorder="1" applyAlignment="1">
      <alignment horizontal="center" vertical="center" wrapText="1"/>
    </xf>
    <xf numFmtId="164" fontId="32" fillId="3" borderId="1" xfId="3" applyNumberFormat="1" applyFont="1" applyFill="1" applyBorder="1" applyAlignment="1">
      <alignment horizontal="center" vertical="center" wrapText="1"/>
    </xf>
    <xf numFmtId="164" fontId="32" fillId="6" borderId="1" xfId="3" applyNumberFormat="1" applyFont="1" applyFill="1" applyBorder="1" applyAlignment="1">
      <alignment horizontal="center" vertical="center" wrapText="1"/>
    </xf>
    <xf numFmtId="0" fontId="0" fillId="0" borderId="0" xfId="0" applyAlignment="1"/>
    <xf numFmtId="3" fontId="27" fillId="6" borderId="1" xfId="0" applyNumberFormat="1" applyFont="1" applyFill="1" applyBorder="1" applyAlignment="1">
      <alignment horizontal="right" vertical="center" wrapText="1"/>
    </xf>
    <xf numFmtId="164" fontId="20" fillId="10" borderId="1" xfId="3" applyNumberFormat="1" applyFont="1" applyFill="1" applyBorder="1" applyAlignment="1">
      <alignment horizontal="center" vertical="center" wrapText="1"/>
    </xf>
    <xf numFmtId="164" fontId="32" fillId="10" borderId="1" xfId="3" applyNumberFormat="1" applyFont="1" applyFill="1" applyBorder="1" applyAlignment="1">
      <alignment horizontal="center" vertical="center" wrapText="1"/>
    </xf>
    <xf numFmtId="0" fontId="31" fillId="8" borderId="4" xfId="0" applyFont="1" applyFill="1" applyBorder="1" applyAlignment="1">
      <alignment horizontal="center" vertical="center" wrapText="1"/>
    </xf>
    <xf numFmtId="0" fontId="12" fillId="0" borderId="0" xfId="2" applyAlignment="1">
      <alignment vertical="top" wrapText="1"/>
    </xf>
    <xf numFmtId="164" fontId="58" fillId="3" borderId="1" xfId="3" applyNumberFormat="1" applyFont="1" applyFill="1" applyBorder="1" applyAlignment="1">
      <alignment horizontal="left" wrapText="1"/>
    </xf>
    <xf numFmtId="164" fontId="23" fillId="3" borderId="1" xfId="3" applyNumberFormat="1" applyFont="1" applyFill="1" applyBorder="1" applyAlignment="1">
      <alignment horizontal="left" wrapText="1"/>
    </xf>
    <xf numFmtId="164" fontId="20" fillId="6" borderId="1" xfId="3" applyNumberFormat="1" applyFont="1" applyFill="1" applyBorder="1" applyAlignment="1">
      <alignment horizontal="center" wrapText="1"/>
    </xf>
    <xf numFmtId="0" fontId="20" fillId="3" borderId="6" xfId="3" applyNumberFormat="1" applyFont="1" applyFill="1" applyBorder="1" applyAlignment="1">
      <alignment horizontal="center" vertical="center" wrapText="1"/>
    </xf>
    <xf numFmtId="0" fontId="20" fillId="10" borderId="6" xfId="3" applyNumberFormat="1" applyFont="1" applyFill="1" applyBorder="1" applyAlignment="1">
      <alignment horizontal="center" vertical="center" wrapText="1"/>
    </xf>
    <xf numFmtId="164" fontId="13" fillId="6" borderId="4" xfId="3" applyNumberFormat="1" applyFont="1" applyFill="1" applyBorder="1" applyAlignment="1">
      <alignment vertical="center" wrapText="1"/>
    </xf>
    <xf numFmtId="0" fontId="59" fillId="17" borderId="1" xfId="0" applyFont="1" applyFill="1" applyBorder="1" applyAlignment="1">
      <alignment vertical="center" wrapText="1"/>
    </xf>
    <xf numFmtId="0" fontId="59" fillId="18" borderId="1" xfId="0" applyFont="1" applyFill="1" applyBorder="1" applyAlignment="1">
      <alignment vertical="center" wrapText="1"/>
    </xf>
    <xf numFmtId="0" fontId="8" fillId="0" borderId="0" xfId="2" applyFont="1"/>
    <xf numFmtId="0" fontId="38" fillId="9" borderId="1" xfId="0" applyFont="1" applyFill="1" applyBorder="1" applyAlignment="1">
      <alignment horizontal="center" vertical="center"/>
    </xf>
    <xf numFmtId="0" fontId="50" fillId="9" borderId="1" xfId="0" applyFont="1" applyFill="1" applyBorder="1" applyAlignment="1">
      <alignment vertical="center"/>
    </xf>
    <xf numFmtId="0" fontId="51" fillId="9" borderId="1" xfId="0" applyFont="1" applyFill="1" applyBorder="1" applyAlignment="1">
      <alignment vertical="center" wrapText="1"/>
    </xf>
    <xf numFmtId="0" fontId="40" fillId="9" borderId="1" xfId="0" applyFont="1" applyFill="1" applyBorder="1" applyAlignment="1">
      <alignment horizontal="center" vertical="center" wrapText="1"/>
    </xf>
    <xf numFmtId="0" fontId="50" fillId="9" borderId="1" xfId="0" applyFont="1" applyFill="1" applyBorder="1" applyAlignment="1">
      <alignment horizontal="center" vertical="center"/>
    </xf>
    <xf numFmtId="37" fontId="20" fillId="3" borderId="1" xfId="3" applyNumberFormat="1" applyFont="1" applyFill="1" applyBorder="1" applyAlignment="1">
      <alignment horizontal="right" wrapText="1"/>
    </xf>
    <xf numFmtId="0" fontId="67" fillId="8" borderId="1" xfId="0" applyFont="1" applyFill="1" applyBorder="1" applyAlignment="1">
      <alignment horizontal="center" vertical="center"/>
    </xf>
    <xf numFmtId="0" fontId="68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49" fillId="3" borderId="1" xfId="0" applyFont="1" applyFill="1" applyBorder="1" applyAlignment="1">
      <alignment horizontal="left" vertical="center" wrapText="1"/>
    </xf>
    <xf numFmtId="3" fontId="27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72" fillId="8" borderId="4" xfId="0" applyFont="1" applyFill="1" applyBorder="1" applyAlignment="1">
      <alignment horizontal="center" vertical="center" wrapText="1"/>
    </xf>
    <xf numFmtId="3" fontId="47" fillId="3" borderId="1" xfId="0" applyNumberFormat="1" applyFont="1" applyFill="1" applyBorder="1" applyAlignment="1">
      <alignment horizontal="right" vertical="center" wrapText="1"/>
    </xf>
    <xf numFmtId="0" fontId="32" fillId="8" borderId="1" xfId="0" applyFont="1" applyFill="1" applyBorder="1"/>
    <xf numFmtId="3" fontId="47" fillId="8" borderId="1" xfId="0" applyNumberFormat="1" applyFont="1" applyFill="1" applyBorder="1" applyAlignment="1">
      <alignment horizontal="right" vertical="center" wrapText="1"/>
    </xf>
    <xf numFmtId="164" fontId="20" fillId="2" borderId="1" xfId="1" applyNumberFormat="1" applyFont="1" applyFill="1" applyBorder="1" applyAlignment="1">
      <alignment horizontal="right" vertical="center"/>
    </xf>
    <xf numFmtId="0" fontId="32" fillId="0" borderId="0" xfId="0" applyFont="1"/>
    <xf numFmtId="3" fontId="47" fillId="6" borderId="1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horizontal="center" wrapText="1"/>
    </xf>
    <xf numFmtId="164" fontId="32" fillId="0" borderId="0" xfId="0" applyNumberFormat="1" applyFont="1"/>
    <xf numFmtId="0" fontId="32" fillId="3" borderId="0" xfId="0" applyFont="1" applyFill="1"/>
    <xf numFmtId="3" fontId="33" fillId="12" borderId="1" xfId="0" applyNumberFormat="1" applyFont="1" applyFill="1" applyBorder="1" applyAlignment="1">
      <alignment horizontal="right" vertical="center" wrapText="1"/>
    </xf>
    <xf numFmtId="164" fontId="29" fillId="12" borderId="1" xfId="1" applyNumberFormat="1" applyFont="1" applyFill="1" applyBorder="1" applyAlignment="1">
      <alignment horizontal="right" vertical="center"/>
    </xf>
    <xf numFmtId="164" fontId="20" fillId="12" borderId="1" xfId="1" applyNumberFormat="1" applyFont="1" applyFill="1" applyBorder="1" applyAlignment="1">
      <alignment horizontal="right" vertical="center"/>
    </xf>
    <xf numFmtId="0" fontId="72" fillId="19" borderId="4" xfId="0" applyFont="1" applyFill="1" applyBorder="1" applyAlignment="1">
      <alignment horizontal="center" vertical="center" wrapText="1"/>
    </xf>
    <xf numFmtId="3" fontId="47" fillId="19" borderId="1" xfId="0" applyNumberFormat="1" applyFont="1" applyFill="1" applyBorder="1" applyAlignment="1">
      <alignment horizontal="right" vertical="center" wrapText="1"/>
    </xf>
    <xf numFmtId="164" fontId="20" fillId="19" borderId="1" xfId="1" applyNumberFormat="1" applyFont="1" applyFill="1" applyBorder="1" applyAlignment="1">
      <alignment horizontal="right" vertical="center"/>
    </xf>
    <xf numFmtId="0" fontId="32" fillId="19" borderId="0" xfId="0" applyFont="1" applyFill="1"/>
    <xf numFmtId="0" fontId="32" fillId="19" borderId="0" xfId="0" applyFont="1" applyFill="1" applyAlignment="1">
      <alignment horizontal="center" wrapText="1"/>
    </xf>
    <xf numFmtId="0" fontId="72" fillId="20" borderId="4" xfId="0" applyFont="1" applyFill="1" applyBorder="1" applyAlignment="1">
      <alignment horizontal="center" vertical="center" wrapText="1"/>
    </xf>
    <xf numFmtId="3" fontId="47" fillId="20" borderId="1" xfId="0" applyNumberFormat="1" applyFont="1" applyFill="1" applyBorder="1" applyAlignment="1">
      <alignment horizontal="right" vertical="center" wrapText="1"/>
    </xf>
    <xf numFmtId="164" fontId="20" fillId="20" borderId="1" xfId="1" applyNumberFormat="1" applyFont="1" applyFill="1" applyBorder="1" applyAlignment="1">
      <alignment horizontal="right" vertical="center"/>
    </xf>
    <xf numFmtId="0" fontId="32" fillId="20" borderId="0" xfId="0" applyFont="1" applyFill="1" applyAlignment="1">
      <alignment horizontal="center" wrapText="1"/>
    </xf>
    <xf numFmtId="0" fontId="32" fillId="20" borderId="0" xfId="0" applyFont="1" applyFill="1"/>
    <xf numFmtId="0" fontId="31" fillId="21" borderId="4" xfId="0" applyFont="1" applyFill="1" applyBorder="1" applyAlignment="1">
      <alignment horizontal="center" vertical="center" wrapText="1"/>
    </xf>
    <xf numFmtId="3" fontId="47" fillId="21" borderId="1" xfId="0" applyNumberFormat="1" applyFont="1" applyFill="1" applyBorder="1" applyAlignment="1">
      <alignment horizontal="right" vertical="center" wrapText="1"/>
    </xf>
    <xf numFmtId="0" fontId="2" fillId="21" borderId="0" xfId="0" applyFont="1" applyFill="1"/>
    <xf numFmtId="164" fontId="20" fillId="21" borderId="1" xfId="1" applyNumberFormat="1" applyFont="1" applyFill="1" applyBorder="1" applyAlignment="1">
      <alignment horizontal="right" vertical="center"/>
    </xf>
    <xf numFmtId="0" fontId="2" fillId="21" borderId="0" xfId="0" applyFont="1" applyFill="1" applyAlignment="1">
      <alignment horizontal="distributed" wrapText="1"/>
    </xf>
    <xf numFmtId="0" fontId="2" fillId="21" borderId="0" xfId="0" applyFont="1" applyFill="1" applyAlignment="1">
      <alignment horizontal="centerContinuous" wrapText="1"/>
    </xf>
    <xf numFmtId="3" fontId="33" fillId="3" borderId="1" xfId="0" applyNumberFormat="1" applyFont="1" applyFill="1" applyBorder="1" applyAlignment="1">
      <alignment horizontal="right" vertical="center" wrapText="1"/>
    </xf>
    <xf numFmtId="0" fontId="71" fillId="3" borderId="1" xfId="0" applyFont="1" applyFill="1" applyBorder="1" applyAlignment="1">
      <alignment horizontal="left" vertical="center" wrapText="1"/>
    </xf>
    <xf numFmtId="0" fontId="57" fillId="3" borderId="1" xfId="0" applyFont="1" applyFill="1" applyBorder="1" applyAlignment="1">
      <alignment horizontal="center" vertical="center" wrapText="1"/>
    </xf>
    <xf numFmtId="164" fontId="57" fillId="3" borderId="1" xfId="1" applyNumberFormat="1" applyFont="1" applyFill="1" applyBorder="1" applyAlignment="1">
      <alignment horizontal="center" vertical="center" wrapText="1"/>
    </xf>
    <xf numFmtId="0" fontId="57" fillId="3" borderId="1" xfId="0" applyFont="1" applyFill="1" applyBorder="1" applyAlignment="1">
      <alignment horizontal="center" vertical="center" textRotation="90"/>
    </xf>
    <xf numFmtId="0" fontId="69" fillId="3" borderId="1" xfId="0" applyFont="1" applyFill="1" applyBorder="1" applyAlignment="1">
      <alignment vertical="center" wrapText="1"/>
    </xf>
    <xf numFmtId="164" fontId="57" fillId="3" borderId="1" xfId="1" applyNumberFormat="1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center" vertical="top" wrapText="1"/>
    </xf>
    <xf numFmtId="49" fontId="2" fillId="3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77" fillId="3" borderId="1" xfId="0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vertical="center" wrapText="1"/>
    </xf>
    <xf numFmtId="164" fontId="2" fillId="3" borderId="4" xfId="1" applyNumberFormat="1" applyFont="1" applyFill="1" applyBorder="1" applyAlignment="1">
      <alignment vertical="center" wrapText="1"/>
    </xf>
    <xf numFmtId="164" fontId="2" fillId="3" borderId="1" xfId="1" applyNumberFormat="1" applyFont="1" applyFill="1" applyBorder="1" applyAlignment="1">
      <alignment horizontal="left" vertical="center" wrapText="1"/>
    </xf>
    <xf numFmtId="0" fontId="2" fillId="3" borderId="1" xfId="1" applyNumberFormat="1" applyFont="1" applyFill="1" applyBorder="1" applyAlignment="1">
      <alignment horizontal="left" vertical="center" wrapText="1"/>
    </xf>
    <xf numFmtId="0" fontId="69" fillId="3" borderId="1" xfId="0" applyFont="1" applyFill="1" applyBorder="1" applyAlignment="1">
      <alignment horizontal="center" vertical="center" wrapText="1"/>
    </xf>
    <xf numFmtId="3" fontId="80" fillId="3" borderId="1" xfId="0" applyNumberFormat="1" applyFont="1" applyFill="1" applyBorder="1" applyAlignment="1">
      <alignment horizontal="right" vertical="center" wrapText="1"/>
    </xf>
    <xf numFmtId="3" fontId="83" fillId="3" borderId="1" xfId="0" applyNumberFormat="1" applyFont="1" applyFill="1" applyBorder="1" applyAlignment="1">
      <alignment horizontal="right" vertical="center" wrapText="1"/>
    </xf>
    <xf numFmtId="3" fontId="84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85" fillId="3" borderId="1" xfId="0" applyFont="1" applyFill="1" applyBorder="1" applyAlignment="1">
      <alignment horizontal="center" vertical="center"/>
    </xf>
    <xf numFmtId="0" fontId="49" fillId="3" borderId="4" xfId="0" applyNumberFormat="1" applyFont="1" applyFill="1" applyBorder="1" applyAlignment="1">
      <alignment horizontal="left" vertical="center" wrapText="1"/>
    </xf>
    <xf numFmtId="0" fontId="2" fillId="3" borderId="4" xfId="1" applyNumberFormat="1" applyFont="1" applyFill="1" applyBorder="1" applyAlignment="1">
      <alignment horizontal="left" vertical="center" wrapText="1"/>
    </xf>
    <xf numFmtId="3" fontId="27" fillId="3" borderId="4" xfId="0" applyNumberFormat="1" applyFont="1" applyFill="1" applyBorder="1" applyAlignment="1">
      <alignment horizontal="right" vertical="center" wrapText="1"/>
    </xf>
    <xf numFmtId="3" fontId="47" fillId="3" borderId="4" xfId="0" applyNumberFormat="1" applyFont="1" applyFill="1" applyBorder="1" applyAlignment="1">
      <alignment horizontal="right" vertical="center" wrapText="1"/>
    </xf>
    <xf numFmtId="3" fontId="27" fillId="3" borderId="2" xfId="0" applyNumberFormat="1" applyFont="1" applyFill="1" applyBorder="1" applyAlignment="1">
      <alignment horizontal="right" vertical="center" wrapText="1"/>
    </xf>
    <xf numFmtId="0" fontId="49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64" fontId="2" fillId="3" borderId="4" xfId="1" applyNumberFormat="1" applyFont="1" applyFill="1" applyBorder="1" applyAlignment="1">
      <alignment horizontal="left" vertical="center" wrapText="1"/>
    </xf>
    <xf numFmtId="0" fontId="2" fillId="3" borderId="7" xfId="0" applyFont="1" applyFill="1" applyBorder="1"/>
    <xf numFmtId="0" fontId="2" fillId="3" borderId="4" xfId="0" applyFont="1" applyFill="1" applyBorder="1" applyAlignment="1">
      <alignment horizontal="center" vertical="center" textRotation="90"/>
    </xf>
    <xf numFmtId="3" fontId="33" fillId="3" borderId="4" xfId="0" applyNumberFormat="1" applyFont="1" applyFill="1" applyBorder="1" applyAlignment="1">
      <alignment horizontal="right" vertical="center" wrapText="1"/>
    </xf>
    <xf numFmtId="0" fontId="22" fillId="3" borderId="4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57" fillId="3" borderId="4" xfId="0" applyFont="1" applyFill="1" applyBorder="1" applyAlignment="1">
      <alignment horizontal="center" vertical="center" wrapText="1"/>
    </xf>
    <xf numFmtId="0" fontId="68" fillId="3" borderId="4" xfId="0" applyFont="1" applyFill="1" applyBorder="1" applyAlignment="1">
      <alignment horizontal="center" vertical="center"/>
    </xf>
    <xf numFmtId="0" fontId="70" fillId="3" borderId="1" xfId="0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left" vertical="center" wrapText="1"/>
    </xf>
    <xf numFmtId="0" fontId="73" fillId="3" borderId="1" xfId="0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left" vertical="top" wrapText="1"/>
    </xf>
    <xf numFmtId="0" fontId="32" fillId="6" borderId="1" xfId="0" applyFont="1" applyFill="1" applyBorder="1"/>
    <xf numFmtId="0" fontId="2" fillId="6" borderId="1" xfId="0" applyFont="1" applyFill="1" applyBorder="1"/>
    <xf numFmtId="3" fontId="80" fillId="6" borderId="1" xfId="0" applyNumberFormat="1" applyFont="1" applyFill="1" applyBorder="1" applyAlignment="1">
      <alignment horizontal="right" vertical="center" wrapText="1"/>
    </xf>
    <xf numFmtId="3" fontId="84" fillId="6" borderId="1" xfId="0" applyNumberFormat="1" applyFont="1" applyFill="1" applyBorder="1" applyAlignment="1">
      <alignment horizontal="right" vertical="center" wrapText="1"/>
    </xf>
    <xf numFmtId="3" fontId="47" fillId="6" borderId="4" xfId="0" applyNumberFormat="1" applyFont="1" applyFill="1" applyBorder="1" applyAlignment="1">
      <alignment horizontal="right" vertical="center" wrapText="1"/>
    </xf>
    <xf numFmtId="0" fontId="32" fillId="6" borderId="0" xfId="0" applyFont="1" applyFill="1"/>
    <xf numFmtId="3" fontId="47" fillId="6" borderId="2" xfId="0" applyNumberFormat="1" applyFont="1" applyFill="1" applyBorder="1" applyAlignment="1">
      <alignment horizontal="right" vertical="center" wrapText="1"/>
    </xf>
    <xf numFmtId="3" fontId="32" fillId="6" borderId="1" xfId="0" applyNumberFormat="1" applyFont="1" applyFill="1" applyBorder="1" applyAlignment="1">
      <alignment horizontal="right" vertical="center"/>
    </xf>
    <xf numFmtId="3" fontId="74" fillId="6" borderId="4" xfId="0" applyNumberFormat="1" applyFont="1" applyFill="1" applyBorder="1" applyAlignment="1">
      <alignment horizontal="center" vertical="center" wrapText="1"/>
    </xf>
    <xf numFmtId="3" fontId="32" fillId="21" borderId="1" xfId="0" applyNumberFormat="1" applyFont="1" applyFill="1" applyBorder="1" applyAlignment="1">
      <alignment horizontal="right" vertical="center"/>
    </xf>
    <xf numFmtId="3" fontId="27" fillId="21" borderId="1" xfId="0" applyNumberFormat="1" applyFont="1" applyFill="1" applyBorder="1" applyAlignment="1">
      <alignment horizontal="right" vertical="center" wrapText="1"/>
    </xf>
    <xf numFmtId="3" fontId="32" fillId="21" borderId="1" xfId="0" applyNumberFormat="1" applyFont="1" applyFill="1" applyBorder="1" applyAlignment="1">
      <alignment vertical="center"/>
    </xf>
    <xf numFmtId="3" fontId="80" fillId="21" borderId="1" xfId="0" applyNumberFormat="1" applyFont="1" applyFill="1" applyBorder="1" applyAlignment="1">
      <alignment horizontal="right" vertical="center" wrapText="1"/>
    </xf>
    <xf numFmtId="3" fontId="47" fillId="21" borderId="4" xfId="0" applyNumberFormat="1" applyFont="1" applyFill="1" applyBorder="1" applyAlignment="1">
      <alignment horizontal="right" vertical="center" wrapText="1"/>
    </xf>
    <xf numFmtId="3" fontId="47" fillId="21" borderId="2" xfId="0" applyNumberFormat="1" applyFont="1" applyFill="1" applyBorder="1" applyAlignment="1">
      <alignment horizontal="right" vertical="center" wrapText="1"/>
    </xf>
    <xf numFmtId="0" fontId="32" fillId="21" borderId="1" xfId="0" applyFont="1" applyFill="1" applyBorder="1" applyAlignment="1">
      <alignment vertical="center"/>
    </xf>
    <xf numFmtId="0" fontId="32" fillId="21" borderId="1" xfId="0" applyFont="1" applyFill="1" applyBorder="1"/>
    <xf numFmtId="3" fontId="2" fillId="21" borderId="1" xfId="0" applyNumberFormat="1" applyFont="1" applyFill="1" applyBorder="1" applyAlignment="1">
      <alignment vertical="center"/>
    </xf>
    <xf numFmtId="3" fontId="2" fillId="21" borderId="0" xfId="0" applyNumberFormat="1" applyFont="1" applyFill="1" applyAlignment="1">
      <alignment vertical="center"/>
    </xf>
    <xf numFmtId="0" fontId="72" fillId="9" borderId="4" xfId="0" applyFont="1" applyFill="1" applyBorder="1" applyAlignment="1">
      <alignment horizontal="center" vertical="center" wrapText="1"/>
    </xf>
    <xf numFmtId="3" fontId="32" fillId="9" borderId="1" xfId="0" applyNumberFormat="1" applyFont="1" applyFill="1" applyBorder="1" applyAlignment="1">
      <alignment horizontal="right" vertical="center"/>
    </xf>
    <xf numFmtId="3" fontId="27" fillId="9" borderId="1" xfId="0" applyNumberFormat="1" applyFont="1" applyFill="1" applyBorder="1" applyAlignment="1">
      <alignment horizontal="right" vertical="center" wrapText="1"/>
    </xf>
    <xf numFmtId="3" fontId="47" fillId="9" borderId="1" xfId="0" applyNumberFormat="1" applyFont="1" applyFill="1" applyBorder="1" applyAlignment="1">
      <alignment horizontal="right" vertical="center" wrapText="1"/>
    </xf>
    <xf numFmtId="3" fontId="32" fillId="9" borderId="1" xfId="0" applyNumberFormat="1" applyFont="1" applyFill="1" applyBorder="1" applyAlignment="1">
      <alignment vertical="center"/>
    </xf>
    <xf numFmtId="3" fontId="47" fillId="9" borderId="4" xfId="0" applyNumberFormat="1" applyFont="1" applyFill="1" applyBorder="1" applyAlignment="1">
      <alignment horizontal="right" vertical="center" wrapText="1"/>
    </xf>
    <xf numFmtId="0" fontId="32" fillId="9" borderId="1" xfId="0" applyFont="1" applyFill="1" applyBorder="1" applyAlignment="1">
      <alignment vertical="center"/>
    </xf>
    <xf numFmtId="0" fontId="32" fillId="9" borderId="1" xfId="0" applyFont="1" applyFill="1" applyBorder="1"/>
    <xf numFmtId="164" fontId="20" fillId="9" borderId="1" xfId="1" applyNumberFormat="1" applyFont="1" applyFill="1" applyBorder="1" applyAlignment="1">
      <alignment horizontal="right" vertical="center"/>
    </xf>
    <xf numFmtId="0" fontId="32" fillId="9" borderId="0" xfId="0" applyFont="1" applyFill="1"/>
    <xf numFmtId="3" fontId="32" fillId="20" borderId="1" xfId="0" applyNumberFormat="1" applyFont="1" applyFill="1" applyBorder="1" applyAlignment="1">
      <alignment horizontal="right" vertical="center"/>
    </xf>
    <xf numFmtId="3" fontId="27" fillId="20" borderId="1" xfId="0" applyNumberFormat="1" applyFont="1" applyFill="1" applyBorder="1" applyAlignment="1">
      <alignment horizontal="right" vertical="center" wrapText="1"/>
    </xf>
    <xf numFmtId="3" fontId="32" fillId="20" borderId="1" xfId="0" applyNumberFormat="1" applyFont="1" applyFill="1" applyBorder="1" applyAlignment="1">
      <alignment vertical="center"/>
    </xf>
    <xf numFmtId="3" fontId="80" fillId="20" borderId="1" xfId="0" applyNumberFormat="1" applyFont="1" applyFill="1" applyBorder="1" applyAlignment="1">
      <alignment horizontal="right" vertical="center" wrapText="1"/>
    </xf>
    <xf numFmtId="3" fontId="47" fillId="20" borderId="4" xfId="0" applyNumberFormat="1" applyFont="1" applyFill="1" applyBorder="1" applyAlignment="1">
      <alignment horizontal="right" vertical="center" wrapText="1"/>
    </xf>
    <xf numFmtId="3" fontId="47" fillId="20" borderId="2" xfId="0" applyNumberFormat="1" applyFont="1" applyFill="1" applyBorder="1" applyAlignment="1">
      <alignment horizontal="right" vertical="center" wrapText="1"/>
    </xf>
    <xf numFmtId="0" fontId="32" fillId="20" borderId="1" xfId="0" applyFont="1" applyFill="1" applyBorder="1" applyAlignment="1">
      <alignment horizontal="center" vertical="center"/>
    </xf>
    <xf numFmtId="3" fontId="32" fillId="20" borderId="4" xfId="0" applyNumberFormat="1" applyFont="1" applyFill="1" applyBorder="1" applyAlignment="1">
      <alignment vertical="center"/>
    </xf>
    <xf numFmtId="0" fontId="32" fillId="20" borderId="1" xfId="0" applyFont="1" applyFill="1" applyBorder="1" applyAlignment="1">
      <alignment vertical="center"/>
    </xf>
    <xf numFmtId="0" fontId="32" fillId="20" borderId="1" xfId="0" applyFont="1" applyFill="1" applyBorder="1"/>
    <xf numFmtId="3" fontId="2" fillId="20" borderId="1" xfId="0" applyNumberFormat="1" applyFont="1" applyFill="1" applyBorder="1" applyAlignment="1">
      <alignment vertical="center"/>
    </xf>
    <xf numFmtId="3" fontId="32" fillId="19" borderId="1" xfId="0" applyNumberFormat="1" applyFont="1" applyFill="1" applyBorder="1" applyAlignment="1">
      <alignment horizontal="right" vertical="center"/>
    </xf>
    <xf numFmtId="3" fontId="27" fillId="19" borderId="1" xfId="0" applyNumberFormat="1" applyFont="1" applyFill="1" applyBorder="1" applyAlignment="1">
      <alignment horizontal="right" vertical="center" wrapText="1"/>
    </xf>
    <xf numFmtId="3" fontId="32" fillId="19" borderId="1" xfId="0" applyNumberFormat="1" applyFont="1" applyFill="1" applyBorder="1" applyAlignment="1">
      <alignment vertical="center"/>
    </xf>
    <xf numFmtId="0" fontId="32" fillId="19" borderId="1" xfId="0" applyFont="1" applyFill="1" applyBorder="1" applyAlignment="1">
      <alignment vertical="center"/>
    </xf>
    <xf numFmtId="3" fontId="80" fillId="19" borderId="1" xfId="0" applyNumberFormat="1" applyFont="1" applyFill="1" applyBorder="1" applyAlignment="1">
      <alignment horizontal="right" vertical="center" wrapText="1"/>
    </xf>
    <xf numFmtId="3" fontId="47" fillId="19" borderId="4" xfId="0" applyNumberFormat="1" applyFont="1" applyFill="1" applyBorder="1" applyAlignment="1">
      <alignment horizontal="right" vertical="center" wrapText="1"/>
    </xf>
    <xf numFmtId="3" fontId="47" fillId="19" borderId="2" xfId="0" applyNumberFormat="1" applyFont="1" applyFill="1" applyBorder="1" applyAlignment="1">
      <alignment horizontal="right" vertical="center" wrapText="1"/>
    </xf>
    <xf numFmtId="0" fontId="32" fillId="19" borderId="1" xfId="0" applyFont="1" applyFill="1" applyBorder="1" applyAlignment="1">
      <alignment horizontal="center" vertical="center"/>
    </xf>
    <xf numFmtId="0" fontId="32" fillId="19" borderId="4" xfId="0" applyFont="1" applyFill="1" applyBorder="1" applyAlignment="1">
      <alignment vertical="center"/>
    </xf>
    <xf numFmtId="0" fontId="32" fillId="19" borderId="1" xfId="0" applyFont="1" applyFill="1" applyBorder="1"/>
    <xf numFmtId="3" fontId="2" fillId="19" borderId="1" xfId="0" applyNumberFormat="1" applyFont="1" applyFill="1" applyBorder="1" applyAlignment="1">
      <alignment vertical="center"/>
    </xf>
    <xf numFmtId="0" fontId="43" fillId="20" borderId="1" xfId="0" applyFont="1" applyFill="1" applyBorder="1" applyAlignment="1">
      <alignment vertical="center"/>
    </xf>
    <xf numFmtId="0" fontId="43" fillId="9" borderId="1" xfId="0" applyFont="1" applyFill="1" applyBorder="1" applyAlignment="1">
      <alignment vertical="center"/>
    </xf>
    <xf numFmtId="0" fontId="32" fillId="9" borderId="4" xfId="0" applyFont="1" applyFill="1" applyBorder="1" applyAlignment="1">
      <alignment vertical="center"/>
    </xf>
    <xf numFmtId="0" fontId="72" fillId="21" borderId="4" xfId="0" applyFont="1" applyFill="1" applyBorder="1" applyAlignment="1">
      <alignment horizontal="center" vertical="center" wrapText="1"/>
    </xf>
    <xf numFmtId="3" fontId="84" fillId="21" borderId="1" xfId="0" applyNumberFormat="1" applyFont="1" applyFill="1" applyBorder="1" applyAlignment="1">
      <alignment horizontal="right" vertical="center" wrapText="1"/>
    </xf>
    <xf numFmtId="0" fontId="32" fillId="21" borderId="0" xfId="0" applyFont="1" applyFill="1"/>
    <xf numFmtId="0" fontId="14" fillId="5" borderId="2" xfId="2" applyFont="1" applyFill="1" applyBorder="1" applyAlignment="1">
      <alignment horizontal="center" vertical="center" wrapText="1"/>
    </xf>
    <xf numFmtId="0" fontId="14" fillId="5" borderId="3" xfId="2" applyFont="1" applyFill="1" applyBorder="1" applyAlignment="1">
      <alignment horizontal="center" vertical="center" wrapText="1"/>
    </xf>
    <xf numFmtId="0" fontId="14" fillId="5" borderId="4" xfId="2" applyFont="1" applyFill="1" applyBorder="1" applyAlignment="1">
      <alignment horizontal="center" vertical="center" wrapText="1"/>
    </xf>
    <xf numFmtId="0" fontId="54" fillId="13" borderId="1" xfId="0" applyFont="1" applyFill="1" applyBorder="1" applyAlignment="1">
      <alignment horizontal="center" vertical="center" wrapText="1"/>
    </xf>
    <xf numFmtId="0" fontId="25" fillId="13" borderId="1" xfId="0" applyFont="1" applyFill="1" applyBorder="1" applyAlignment="1">
      <alignment horizontal="center" vertical="center" wrapText="1"/>
    </xf>
    <xf numFmtId="0" fontId="54" fillId="15" borderId="1" xfId="0" applyFont="1" applyFill="1" applyBorder="1" applyAlignment="1">
      <alignment horizontal="center" vertical="center" wrapText="1"/>
    </xf>
    <xf numFmtId="0" fontId="54" fillId="16" borderId="1" xfId="0" applyFont="1" applyFill="1" applyBorder="1" applyAlignment="1">
      <alignment horizontal="center" vertical="center" wrapText="1"/>
    </xf>
    <xf numFmtId="0" fontId="55" fillId="15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53" fillId="13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55" fillId="13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66" fillId="0" borderId="7" xfId="0" applyFont="1" applyBorder="1" applyAlignment="1">
      <alignment horizontal="left" vertical="center" wrapText="1"/>
    </xf>
    <xf numFmtId="0" fontId="37" fillId="0" borderId="7" xfId="0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20" fillId="21" borderId="1" xfId="0" applyFont="1" applyFill="1" applyBorder="1" applyAlignment="1">
      <alignment horizontal="center" vertical="center" wrapText="1"/>
    </xf>
    <xf numFmtId="0" fontId="20" fillId="20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7" fillId="0" borderId="0" xfId="0" applyFont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/>
    <xf numFmtId="0" fontId="55" fillId="21" borderId="1" xfId="0" applyFont="1" applyFill="1" applyBorder="1" applyAlignment="1">
      <alignment horizontal="center" vertical="center" wrapText="1"/>
    </xf>
    <xf numFmtId="0" fontId="20" fillId="19" borderId="1" xfId="0" applyFont="1" applyFill="1" applyBorder="1" applyAlignment="1">
      <alignment horizontal="center" vertical="center" wrapText="1"/>
    </xf>
    <xf numFmtId="0" fontId="54" fillId="1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0" fontId="56" fillId="15" borderId="1" xfId="0" applyFont="1" applyFill="1" applyBorder="1" applyAlignment="1">
      <alignment horizontal="center" vertical="center" textRotation="90" wrapText="1"/>
    </xf>
    <xf numFmtId="0" fontId="56" fillId="15" borderId="15" xfId="0" applyFont="1" applyFill="1" applyBorder="1" applyAlignment="1">
      <alignment horizontal="center" vertical="center" textRotation="90" wrapText="1"/>
    </xf>
    <xf numFmtId="0" fontId="56" fillId="15" borderId="16" xfId="0" applyFont="1" applyFill="1" applyBorder="1" applyAlignment="1">
      <alignment horizontal="center" vertical="center" textRotation="90" wrapText="1"/>
    </xf>
    <xf numFmtId="0" fontId="56" fillId="15" borderId="14" xfId="0" applyFont="1" applyFill="1" applyBorder="1" applyAlignment="1">
      <alignment horizontal="center" vertical="center" textRotation="90" wrapText="1"/>
    </xf>
    <xf numFmtId="0" fontId="20" fillId="13" borderId="1" xfId="0" applyFont="1" applyFill="1" applyBorder="1" applyAlignment="1">
      <alignment horizontal="center" vertical="center" wrapText="1"/>
    </xf>
    <xf numFmtId="0" fontId="39" fillId="6" borderId="5" xfId="2" applyFont="1" applyFill="1" applyBorder="1" applyAlignment="1">
      <alignment horizontal="center" vertical="center"/>
    </xf>
    <xf numFmtId="0" fontId="39" fillId="6" borderId="8" xfId="2" applyFont="1" applyFill="1" applyBorder="1" applyAlignment="1">
      <alignment horizontal="center" vertical="center"/>
    </xf>
    <xf numFmtId="0" fontId="39" fillId="6" borderId="6" xfId="2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48" fillId="0" borderId="0" xfId="2" applyFont="1" applyAlignment="1">
      <alignment horizontal="left" wrapText="1"/>
    </xf>
    <xf numFmtId="0" fontId="46" fillId="0" borderId="0" xfId="2" applyFont="1" applyAlignment="1">
      <alignment horizontal="left" wrapText="1"/>
    </xf>
    <xf numFmtId="0" fontId="60" fillId="0" borderId="0" xfId="2" applyFont="1" applyAlignment="1">
      <alignment horizontal="left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15" fillId="12" borderId="9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15" fillId="12" borderId="13" xfId="0" applyFont="1" applyFill="1" applyBorder="1" applyAlignment="1">
      <alignment horizontal="center" vertical="center" wrapText="1"/>
    </xf>
    <xf numFmtId="0" fontId="20" fillId="12" borderId="11" xfId="0" applyFont="1" applyFill="1" applyBorder="1" applyAlignment="1">
      <alignment horizontal="center" vertical="center" wrapText="1"/>
    </xf>
    <xf numFmtId="0" fontId="20" fillId="12" borderId="12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14" fillId="12" borderId="2" xfId="2" applyFont="1" applyFill="1" applyBorder="1" applyAlignment="1">
      <alignment horizontal="center" vertical="center" wrapText="1"/>
    </xf>
    <xf numFmtId="0" fontId="14" fillId="12" borderId="3" xfId="2" applyFont="1" applyFill="1" applyBorder="1" applyAlignment="1">
      <alignment horizontal="center" vertical="center" wrapText="1"/>
    </xf>
  </cellXfs>
  <cellStyles count="21">
    <cellStyle name="Comma" xfId="1" builtinId="3"/>
    <cellStyle name="Comma 2" xfId="3"/>
    <cellStyle name="Comma 4" xfId="13"/>
    <cellStyle name="ContentsHyperlink" xfId="14"/>
    <cellStyle name="Excel Built-in Normal" xfId="4"/>
    <cellStyle name="Normal" xfId="0" builtinId="0"/>
    <cellStyle name="Normal 2" xfId="2"/>
    <cellStyle name="Normal 2 2" xfId="5"/>
    <cellStyle name="Normal 2 2 2" xfId="16"/>
    <cellStyle name="Normal 2 3" xfId="6"/>
    <cellStyle name="Normal 2 4" xfId="7"/>
    <cellStyle name="Normal 2 5" xfId="15"/>
    <cellStyle name="Normal 3" xfId="8"/>
    <cellStyle name="Normal 3 2" xfId="17"/>
    <cellStyle name="Normal 4" xfId="9"/>
    <cellStyle name="Normal 4 2" xfId="18"/>
    <cellStyle name="Obično 2" xfId="10"/>
    <cellStyle name="Percent" xfId="12" builtinId="5"/>
    <cellStyle name="Percent 2" xfId="19"/>
    <cellStyle name="Percent 3" xfId="20"/>
    <cellStyle name="Zarez 2" xfId="11"/>
  </cellStyles>
  <dxfs count="0"/>
  <tableStyles count="0" defaultTableStyle="TableStyleMedium9" defaultPivotStyle="PivotStyleLight16"/>
  <colors>
    <mruColors>
      <color rgb="FFFFCCFF"/>
      <color rgb="FFFBF8BB"/>
      <color rgb="FFCCFF66"/>
      <color rgb="FFFF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Cyrl-BA">
                <a:solidFill>
                  <a:sysClr val="windowText" lastClr="000000"/>
                </a:solidFill>
                <a:latin typeface="Calibri" pitchFamily="34" charset="0"/>
              </a:rPr>
              <a:t>Укупно предвиђени издаци</a:t>
            </a:r>
            <a:r>
              <a:rPr lang="vi-VN">
                <a:solidFill>
                  <a:sysClr val="windowText" lastClr="000000"/>
                </a:solidFill>
                <a:latin typeface="Calibri" pitchFamily="34" charset="0"/>
              </a:rPr>
              <a:t>  (</a:t>
            </a:r>
            <a:r>
              <a:rPr lang="bs-Cyrl-BA">
                <a:solidFill>
                  <a:sysClr val="windowText" lastClr="000000"/>
                </a:solidFill>
                <a:latin typeface="Calibri" pitchFamily="34" charset="0"/>
              </a:rPr>
              <a:t>за</a:t>
            </a:r>
            <a:r>
              <a:rPr lang="vi-VN">
                <a:solidFill>
                  <a:sysClr val="windowText" lastClr="000000"/>
                </a:solidFill>
                <a:latin typeface="Calibri" pitchFamily="34" charset="0"/>
              </a:rPr>
              <a:t> III </a:t>
            </a:r>
            <a:r>
              <a:rPr lang="bs-Cyrl-BA">
                <a:solidFill>
                  <a:sysClr val="windowText" lastClr="000000"/>
                </a:solidFill>
                <a:latin typeface="Calibri" pitchFamily="34" charset="0"/>
              </a:rPr>
              <a:t>године</a:t>
            </a:r>
            <a:r>
              <a:rPr lang="vi-VN">
                <a:solidFill>
                  <a:sysClr val="windowText" lastClr="000000"/>
                </a:solidFill>
                <a:latin typeface="Calibri" pitchFamily="34" charset="0"/>
              </a:rPr>
              <a:t>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2817258597809366"/>
          <c:y val="0.21513338342713476"/>
          <c:w val="0.53149682421314715"/>
          <c:h val="0.558405975132941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sektorima'!$D$3:$D$6</c:f>
              <c:strCache>
                <c:ptCount val="4"/>
                <c:pt idx="0">
                  <c:v>Укупни прeдвиђeни издaци  (зa III гoдинe)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sektorima'!$D$7:$D$9</c:f>
              <c:numCache>
                <c:formatCode>_(* #,##0_);_(* \(#,##0\);_(* "-"_);_(@_)</c:formatCode>
                <c:ptCount val="3"/>
                <c:pt idx="0">
                  <c:v>27913120</c:v>
                </c:pt>
                <c:pt idx="1">
                  <c:v>205981826</c:v>
                </c:pt>
                <c:pt idx="2">
                  <c:v>39330082.439999998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B-415D-B36C-54B450501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1998848"/>
        <c:axId val="63894016"/>
      </c:barChart>
      <c:catAx>
        <c:axId val="81998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94016"/>
        <c:crosses val="autoZero"/>
        <c:auto val="1"/>
        <c:lblAlgn val="ctr"/>
        <c:lblOffset val="100"/>
        <c:noMultiLvlLbl val="0"/>
      </c:catAx>
      <c:valAx>
        <c:axId val="63894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98848"/>
        <c:crosses val="autoZero"/>
        <c:crossBetween val="between"/>
        <c:dispUnits>
          <c:custUnit val="1000"/>
          <c:dispUnitsLbl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Cyrl-BA" sz="1200">
                <a:solidFill>
                  <a:sysClr val="windowText" lastClr="000000"/>
                </a:solidFill>
              </a:rPr>
              <a:t>Структура</a:t>
            </a:r>
            <a:r>
              <a:rPr lang="bs-Cyrl-BA" sz="1200" baseline="0">
                <a:solidFill>
                  <a:sysClr val="windowText" lastClr="000000"/>
                </a:solidFill>
              </a:rPr>
              <a:t> према вриједности финансирања из осталих извора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9616876953565807"/>
          <c:y val="3.643530134089322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701600405088183E-2"/>
          <c:y val="0.20044670833502828"/>
          <c:w val="0.46363278912399686"/>
          <c:h val="0.67502560038622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'Ukupno po A-E klasama'!$M$5:$M$6</c:f>
              <c:strCache>
                <c:ptCount val="2"/>
                <c:pt idx="0">
                  <c:v>год.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klasama'!$M$7:$M$12</c15:sqref>
                  </c15:fullRef>
                </c:ext>
              </c:extLst>
              <c:f>'Ukupno po A-E klasama'!$M$7:$M$11</c:f>
              <c:numCache>
                <c:formatCode>_(* #,##0_);_(* \(#,##0\);_(* "-"_);_(@_)</c:formatCode>
                <c:ptCount val="5"/>
                <c:pt idx="0">
                  <c:v>20408500</c:v>
                </c:pt>
                <c:pt idx="1">
                  <c:v>0</c:v>
                </c:pt>
                <c:pt idx="2">
                  <c:v>6150000</c:v>
                </c:pt>
                <c:pt idx="3">
                  <c:v>0</c:v>
                </c:pt>
                <c:pt idx="4">
                  <c:v>220000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6-421C-82E4-3E7ECB79D62C}"/>
            </c:ext>
          </c:extLst>
        </c:ser>
        <c:ser>
          <c:idx val="1"/>
          <c:order val="1"/>
          <c:tx>
            <c:strRef>
              <c:f>'Ukupno po A-E klasama'!$L$5:$L$6</c:f>
              <c:strCache>
                <c:ptCount val="2"/>
                <c:pt idx="0">
                  <c:v>год.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klasama'!$L$7:$L$12</c15:sqref>
                  </c15:fullRef>
                </c:ext>
              </c:extLst>
              <c:f>'Ukupno po A-E klasama'!$L$7:$L$11</c:f>
              <c:numCache>
                <c:formatCode>_(* #,##0_);_(* \(#,##0\);_(* "-"_);_(@_)</c:formatCode>
                <c:ptCount val="5"/>
                <c:pt idx="0">
                  <c:v>29489636</c:v>
                </c:pt>
                <c:pt idx="1">
                  <c:v>0</c:v>
                </c:pt>
                <c:pt idx="2">
                  <c:v>6650000</c:v>
                </c:pt>
                <c:pt idx="3">
                  <c:v>0</c:v>
                </c:pt>
                <c:pt idx="4">
                  <c:v>13480555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06-421C-82E4-3E7ECB79D62C}"/>
            </c:ext>
          </c:extLst>
        </c:ser>
        <c:ser>
          <c:idx val="0"/>
          <c:order val="2"/>
          <c:tx>
            <c:strRef>
              <c:f>'Ukupno po A-E klasama'!$K$5:$K$6</c:f>
              <c:strCache>
                <c:ptCount val="2"/>
                <c:pt idx="0">
                  <c:v>год.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klasama'!$K$7:$K$12</c15:sqref>
                  </c15:fullRef>
                </c:ext>
              </c:extLst>
              <c:f>'Ukupno po A-E klasama'!$K$7:$K$11</c:f>
              <c:numCache>
                <c:formatCode>_(* #,##0_);_(* \(#,##0\);_(* "-"_);_(@_)</c:formatCode>
                <c:ptCount val="5"/>
                <c:pt idx="0">
                  <c:v>933227</c:v>
                </c:pt>
                <c:pt idx="1">
                  <c:v>0</c:v>
                </c:pt>
                <c:pt idx="2">
                  <c:v>1130000</c:v>
                </c:pt>
                <c:pt idx="3">
                  <c:v>0</c:v>
                </c:pt>
                <c:pt idx="4">
                  <c:v>1239736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06-421C-82E4-3E7ECB79D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90285056"/>
        <c:axId val="89094336"/>
      </c:barChart>
      <c:catAx>
        <c:axId val="902850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94336"/>
        <c:crosses val="autoZero"/>
        <c:auto val="1"/>
        <c:lblAlgn val="ctr"/>
        <c:lblOffset val="100"/>
        <c:noMultiLvlLbl val="1"/>
      </c:catAx>
      <c:valAx>
        <c:axId val="89094336"/>
        <c:scaling>
          <c:orientation val="maxMin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285056"/>
        <c:crosses val="autoZero"/>
        <c:crossBetween val="between"/>
        <c:dispUnits>
          <c:custUnit val="1000"/>
          <c:dispUnits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531985085390788"/>
          <c:y val="0.10633315837877652"/>
          <c:w val="0.28684208032603992"/>
          <c:h val="6.6490095236263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bs-Cyrl-BA" sz="14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Cyrl-BA" sz="12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Структура према вриједности финансирања из буџета</a:t>
            </a:r>
          </a:p>
        </c:rich>
      </c:tx>
      <c:layout>
        <c:manualLayout>
          <c:xMode val="edge"/>
          <c:yMode val="edge"/>
          <c:x val="0.16093573862139657"/>
          <c:y val="3.644784052911528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701600405088183E-2"/>
          <c:y val="0.20506048524800621"/>
          <c:w val="0.46363278912399686"/>
          <c:h val="0.6599324860441442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'Ukupno po A-E klasama'!$I$5:$I$6</c:f>
              <c:strCache>
                <c:ptCount val="2"/>
                <c:pt idx="0">
                  <c:v>год.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klasama'!$I$7:$I$12</c15:sqref>
                  </c15:fullRef>
                </c:ext>
              </c:extLst>
              <c:f>'Ukupno po A-E klasama'!$I$7:$I$11</c:f>
              <c:numCache>
                <c:formatCode>_(* #,##0_);_(* \(#,##0\);_(* "-"_);_(@_)</c:formatCode>
                <c:ptCount val="5"/>
                <c:pt idx="0">
                  <c:v>3886643</c:v>
                </c:pt>
                <c:pt idx="1">
                  <c:v>0</c:v>
                </c:pt>
                <c:pt idx="2">
                  <c:v>10000</c:v>
                </c:pt>
                <c:pt idx="3">
                  <c:v>0</c:v>
                </c:pt>
                <c:pt idx="4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C-4BD4-A736-7E31F05EA166}"/>
            </c:ext>
          </c:extLst>
        </c:ser>
        <c:ser>
          <c:idx val="1"/>
          <c:order val="1"/>
          <c:tx>
            <c:strRef>
              <c:f>'Ukupno po A-E klasama'!$H$5:$H$6</c:f>
              <c:strCache>
                <c:ptCount val="2"/>
                <c:pt idx="0">
                  <c:v>год.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klasama'!$H$7:$H$12</c15:sqref>
                  </c15:fullRef>
                </c:ext>
              </c:extLst>
              <c:f>'Ukupno po A-E klasama'!$H$7:$H$11</c:f>
              <c:numCache>
                <c:formatCode>_(* #,##0_);_(* \(#,##0\);_(* "-"_);_(@_)</c:formatCode>
                <c:ptCount val="5"/>
                <c:pt idx="0">
                  <c:v>4716643</c:v>
                </c:pt>
                <c:pt idx="1">
                  <c:v>0</c:v>
                </c:pt>
                <c:pt idx="2">
                  <c:v>10000</c:v>
                </c:pt>
                <c:pt idx="3">
                  <c:v>0</c:v>
                </c:pt>
                <c:pt idx="4">
                  <c:v>1470000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9C-4BD4-A736-7E31F05EA166}"/>
            </c:ext>
          </c:extLst>
        </c:ser>
        <c:ser>
          <c:idx val="0"/>
          <c:order val="2"/>
          <c:tx>
            <c:strRef>
              <c:f>'Ukupno po A-E klasama'!$G$5:$G$6</c:f>
              <c:strCache>
                <c:ptCount val="2"/>
                <c:pt idx="0">
                  <c:v>год.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klasama'!$G$7:$G$12</c15:sqref>
                  </c15:fullRef>
                </c:ext>
              </c:extLst>
              <c:f>'Ukupno po A-E klasama'!$G$7:$G$11</c:f>
              <c:numCache>
                <c:formatCode>_(* #,##0_);_(* \(#,##0\);_(* "-"_);_(@_)</c:formatCode>
                <c:ptCount val="5"/>
                <c:pt idx="0">
                  <c:v>1188958</c:v>
                </c:pt>
                <c:pt idx="1">
                  <c:v>0</c:v>
                </c:pt>
                <c:pt idx="2">
                  <c:v>10000</c:v>
                </c:pt>
                <c:pt idx="3">
                  <c:v>0</c:v>
                </c:pt>
                <c:pt idx="4">
                  <c:v>1971835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9C-4BD4-A736-7E31F05EA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90285568"/>
        <c:axId val="90612288"/>
      </c:barChart>
      <c:catAx>
        <c:axId val="902855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12288"/>
        <c:crosses val="autoZero"/>
        <c:auto val="1"/>
        <c:lblAlgn val="ctr"/>
        <c:lblOffset val="100"/>
        <c:noMultiLvlLbl val="0"/>
      </c:catAx>
      <c:valAx>
        <c:axId val="90612288"/>
        <c:scaling>
          <c:orientation val="maxMin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285568"/>
        <c:crosses val="autoZero"/>
        <c:crossBetween val="between"/>
        <c:dispUnits>
          <c:custUnit val="1000"/>
          <c:dispUnits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019164966012479"/>
          <c:y val="9.6921731741842945E-2"/>
          <c:w val="0.28448849948596988"/>
          <c:h val="6.2966821620154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Cyrl-BA">
                <a:solidFill>
                  <a:sysClr val="windowText" lastClr="000000"/>
                </a:solidFill>
              </a:rPr>
              <a:t>Број пројеката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4659961574115109"/>
          <c:y val="0.24532671574819051"/>
          <c:w val="0.49720236099939447"/>
          <c:h val="0.57854667395349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sektorima'!$U$3</c:f>
              <c:strCache>
                <c:ptCount val="1"/>
                <c:pt idx="0">
                  <c:v>Број пројеката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cat>
            <c:strRef>
              <c:f>'Ukupno po sektorima'!$B$4:$B$9</c:f>
              <c:strCache>
                <c:ptCount val="6"/>
                <c:pt idx="3">
                  <c:v>Економски сектор</c:v>
                </c:pt>
                <c:pt idx="4">
                  <c:v>Друштвени сектор</c:v>
                </c:pt>
                <c:pt idx="5">
                  <c:v>Сектор зaштитe живoтнe срeдинe</c:v>
                </c:pt>
              </c:strCache>
            </c:strRef>
          </c:cat>
          <c:val>
            <c:numRef>
              <c:f>'Ukupno po sektorima'!$U$4:$U$9</c:f>
              <c:numCache>
                <c:formatCode>General</c:formatCode>
                <c:ptCount val="6"/>
                <c:pt idx="3" formatCode="#,##0_);\(#,##0\)">
                  <c:v>52</c:v>
                </c:pt>
                <c:pt idx="4" formatCode="#,##0_);\(#,##0\)">
                  <c:v>40</c:v>
                </c:pt>
                <c:pt idx="5" formatCode="#,##0_);\(#,##0\)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6-4A81-BE1F-7ABB63830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81690624"/>
        <c:axId val="63895744"/>
      </c:barChart>
      <c:catAx>
        <c:axId val="81690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95744"/>
        <c:crosses val="autoZero"/>
        <c:auto val="1"/>
        <c:lblAlgn val="ctr"/>
        <c:lblOffset val="100"/>
        <c:noMultiLvlLbl val="0"/>
      </c:catAx>
      <c:valAx>
        <c:axId val="6389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9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Cyrl-BA">
                <a:solidFill>
                  <a:sysClr val="windowText" lastClr="000000"/>
                </a:solidFill>
              </a:rPr>
              <a:t>Финансирање из буџета</a:t>
            </a:r>
            <a:r>
              <a:rPr lang="bs-Latn-BA">
                <a:solidFill>
                  <a:sysClr val="windowText" lastClr="000000"/>
                </a:solidFill>
              </a:rPr>
              <a:t> - (</a:t>
            </a:r>
            <a:r>
              <a:rPr lang="bs-Cyrl-BA">
                <a:solidFill>
                  <a:sysClr val="windowText" lastClr="000000"/>
                </a:solidFill>
              </a:rPr>
              <a:t>укупно</a:t>
            </a:r>
            <a:r>
              <a:rPr lang="en-US">
                <a:solidFill>
                  <a:sysClr val="windowText" lastClr="000000"/>
                </a:solidFill>
              </a:rPr>
              <a:t> I+II+III)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6981374830680835"/>
          <c:y val="0.22924660617026948"/>
          <c:w val="0.58659409680381214"/>
          <c:h val="0.513568164424986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sektorima'!$H$5:$H$6</c:f>
              <c:strCache>
                <c:ptCount val="2"/>
                <c:pt idx="0">
                  <c:v>укупнo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sektorima'!$H$7:$H$9</c:f>
              <c:numCache>
                <c:formatCode>_(* #,##0_);_(* \(#,##0\);_(* "-"_);_(@_)</c:formatCode>
                <c:ptCount val="3"/>
                <c:pt idx="0">
                  <c:v>5435135</c:v>
                </c:pt>
                <c:pt idx="1">
                  <c:v>5886835</c:v>
                </c:pt>
                <c:pt idx="2">
                  <c:v>5843646.4399999995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F-4031-AFD6-515C9347C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692160"/>
        <c:axId val="88997888"/>
      </c:barChart>
      <c:catAx>
        <c:axId val="81692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97888"/>
        <c:crosses val="autoZero"/>
        <c:auto val="1"/>
        <c:lblAlgn val="ctr"/>
        <c:lblOffset val="100"/>
        <c:noMultiLvlLbl val="0"/>
      </c:catAx>
      <c:valAx>
        <c:axId val="8899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92160"/>
        <c:crosses val="autoZero"/>
        <c:crossBetween val="between"/>
        <c:dispUnits>
          <c:custUnit val="1000"/>
          <c:dispUnitsLbl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Cyrl-BA" sz="1400" b="0" i="0" u="none" strike="noStrike" baseline="0">
                <a:effectLst/>
              </a:rPr>
              <a:t>Финансирање из осталих извора</a:t>
            </a:r>
            <a:r>
              <a:rPr lang="bs-Latn-BA" baseline="0">
                <a:solidFill>
                  <a:sysClr val="windowText" lastClr="000000"/>
                </a:solidFill>
              </a:rPr>
              <a:t> (</a:t>
            </a:r>
            <a:r>
              <a:rPr lang="bs-Cyrl-BA" baseline="0">
                <a:solidFill>
                  <a:sysClr val="windowText" lastClr="000000"/>
                </a:solidFill>
              </a:rPr>
              <a:t>укупно </a:t>
            </a:r>
            <a:r>
              <a:rPr lang="en-US">
                <a:solidFill>
                  <a:sysClr val="windowText" lastClr="000000"/>
                </a:solidFill>
              </a:rPr>
              <a:t>I+II+III)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0644665712491235"/>
          <c:y val="0.27268490806552642"/>
          <c:w val="0.51896207667040783"/>
          <c:h val="0.46853816024535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sektorima'!$T$5:$T$6</c:f>
              <c:strCache>
                <c:ptCount val="2"/>
                <c:pt idx="0">
                  <c:v>укупнo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sektorima'!$T$7:$T$9</c:f>
              <c:numCache>
                <c:formatCode>_(* #,##0_);_(* \(#,##0\);_(* "-"_);_(@_)</c:formatCode>
                <c:ptCount val="3"/>
                <c:pt idx="0">
                  <c:v>22183185</c:v>
                </c:pt>
                <c:pt idx="1">
                  <c:v>200094991</c:v>
                </c:pt>
                <c:pt idx="2">
                  <c:v>33479436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B-4D5A-BA34-1EAFAAC36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1692672"/>
        <c:axId val="88999616"/>
      </c:barChart>
      <c:catAx>
        <c:axId val="81692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99616"/>
        <c:crosses val="autoZero"/>
        <c:auto val="1"/>
        <c:lblAlgn val="ctr"/>
        <c:lblOffset val="100"/>
        <c:noMultiLvlLbl val="0"/>
      </c:catAx>
      <c:valAx>
        <c:axId val="8899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92672"/>
        <c:crosses val="autoZero"/>
        <c:crossBetween val="between"/>
        <c:dispUnits>
          <c:custUnit val="1000"/>
          <c:dispUnitsLbl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Cyrl-BA" sz="1100" baseline="0">
                <a:solidFill>
                  <a:sysClr val="windowText" lastClr="000000"/>
                </a:solidFill>
              </a:rPr>
              <a:t>План</a:t>
            </a:r>
            <a:r>
              <a:rPr lang="hr-HR" sz="1100" baseline="0">
                <a:solidFill>
                  <a:sysClr val="windowText" lastClr="000000"/>
                </a:solidFill>
              </a:rPr>
              <a:t> </a:t>
            </a:r>
            <a:r>
              <a:rPr lang="bs-Cyrl-BA" sz="1100" baseline="0">
                <a:solidFill>
                  <a:sysClr val="windowText" lastClr="000000"/>
                </a:solidFill>
              </a:rPr>
              <a:t>имплементације</a:t>
            </a:r>
            <a:r>
              <a:rPr lang="bs-Latn-BA" sz="1100" baseline="0">
                <a:solidFill>
                  <a:sysClr val="windowText" lastClr="000000"/>
                </a:solidFill>
              </a:rPr>
              <a:t> </a:t>
            </a:r>
            <a:r>
              <a:rPr lang="hr-HR" sz="1100" baseline="0">
                <a:solidFill>
                  <a:sysClr val="windowText" lastClr="000000"/>
                </a:solidFill>
              </a:rPr>
              <a:t>- </a:t>
            </a:r>
            <a:r>
              <a:rPr lang="bs-Cyrl-BA" sz="1100" baseline="0">
                <a:solidFill>
                  <a:sysClr val="windowText" lastClr="000000"/>
                </a:solidFill>
              </a:rPr>
              <a:t>Структура по</a:t>
            </a:r>
            <a:r>
              <a:rPr lang="en-US" sz="1100" baseline="0">
                <a:solidFill>
                  <a:sysClr val="windowText" lastClr="000000"/>
                </a:solidFill>
              </a:rPr>
              <a:t> </a:t>
            </a:r>
            <a:r>
              <a:rPr lang="bs-Cyrl-BA" sz="1100" baseline="0">
                <a:solidFill>
                  <a:sysClr val="windowText" lastClr="000000"/>
                </a:solidFill>
              </a:rPr>
              <a:t>изворима финансирања</a:t>
            </a:r>
            <a:r>
              <a:rPr lang="en-US" sz="1100" baseline="0">
                <a:solidFill>
                  <a:sysClr val="windowText" lastClr="000000"/>
                </a:solidFill>
              </a:rPr>
              <a:t>- I </a:t>
            </a:r>
            <a:r>
              <a:rPr lang="bs-Cyrl-BA" sz="1100" baseline="0">
                <a:solidFill>
                  <a:sysClr val="windowText" lastClr="000000"/>
                </a:solidFill>
              </a:rPr>
              <a:t>година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57080194482412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738144822501482"/>
          <c:y val="0.26731531531531538"/>
          <c:w val="0.36566132244488231"/>
          <c:h val="0.4910831102147907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godinama'!$D$3:$D$5</c:f>
              <c:strCache>
                <c:ptCount val="3"/>
                <c:pt idx="0">
                  <c:v>Финaнсирaњe из буџeтa JЛС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godinama'!$B$6:$B$8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godinama'!$D$6:$D$8</c:f>
              <c:numCache>
                <c:formatCode>_(* #,##0_);_(* \(#,##0\);_(* "-"_);_(@_)</c:formatCode>
                <c:ptCount val="3"/>
                <c:pt idx="0">
                  <c:v>1973819</c:v>
                </c:pt>
                <c:pt idx="1">
                  <c:v>2246835</c:v>
                </c:pt>
                <c:pt idx="2">
                  <c:v>508940.44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5-43BC-BA77-00B10A82901D}"/>
            </c:ext>
          </c:extLst>
        </c:ser>
        <c:ser>
          <c:idx val="1"/>
          <c:order val="1"/>
          <c:tx>
            <c:strRef>
              <c:f>'Ukupno po godinama'!$E$3:$E$5</c:f>
              <c:strCache>
                <c:ptCount val="3"/>
                <c:pt idx="0">
                  <c:v>Финaнсирaњe из oстaлих извoрa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godinama'!$B$6:$B$8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godinama'!$E$6:$E$8</c:f>
              <c:numCache>
                <c:formatCode>_(* #,##0_);_(* \(#,##0\);_(* "-"_);_(@_)</c:formatCode>
                <c:ptCount val="3"/>
                <c:pt idx="0">
                  <c:v>1809185</c:v>
                </c:pt>
                <c:pt idx="1">
                  <c:v>2140600</c:v>
                </c:pt>
                <c:pt idx="2">
                  <c:v>350136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5-43BC-BA77-00B10A829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83128320"/>
        <c:axId val="89001920"/>
      </c:barChart>
      <c:catAx>
        <c:axId val="83128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01920"/>
        <c:crosses val="autoZero"/>
        <c:auto val="1"/>
        <c:lblAlgn val="ctr"/>
        <c:lblOffset val="100"/>
        <c:noMultiLvlLbl val="0"/>
      </c:catAx>
      <c:valAx>
        <c:axId val="89001920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28320"/>
        <c:crosses val="autoZero"/>
        <c:crossBetween val="between"/>
        <c:dispUnits>
          <c:custUnit val="1000"/>
          <c:dispUnitsLbl>
            <c:layout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25763041500946"/>
          <c:y val="0.28197812169178832"/>
          <c:w val="0.25040050996401747"/>
          <c:h val="0.512041261279427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bs-Cyrl-BA" sz="12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Cyrl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План имплементације</a:t>
            </a:r>
            <a:r>
              <a:rPr lang="bs-Latn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bs-Cyrl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-</a:t>
            </a:r>
            <a:r>
              <a:rPr lang="bs-Latn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bs-Cyrl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Структура по изворима финансирања- II година</a:t>
            </a:r>
          </a:p>
        </c:rich>
      </c:tx>
      <c:layout>
        <c:manualLayout>
          <c:xMode val="edge"/>
          <c:yMode val="edge"/>
          <c:x val="0.13156675058337294"/>
          <c:y val="1.646327393591516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5250428735717354"/>
          <c:y val="0.27023679417122026"/>
          <c:w val="0.35897345537449793"/>
          <c:h val="0.487365719443350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godinama'!$D$10:$D$12</c:f>
              <c:strCache>
                <c:ptCount val="3"/>
                <c:pt idx="0">
                  <c:v>Финaнсирaњe из буџeтa JЛС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godinama'!$B$13:$B$15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godinama'!$D$13:$D$15</c:f>
              <c:numCache>
                <c:formatCode>_(* #,##0_);_(* \(#,##0\);_(* "-"_);_(@_)</c:formatCode>
                <c:ptCount val="3"/>
                <c:pt idx="0">
                  <c:v>1843958</c:v>
                </c:pt>
                <c:pt idx="1">
                  <c:v>2890000</c:v>
                </c:pt>
                <c:pt idx="2">
                  <c:v>3024063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2-4DC4-8473-55195951549E}"/>
            </c:ext>
          </c:extLst>
        </c:ser>
        <c:ser>
          <c:idx val="1"/>
          <c:order val="1"/>
          <c:tx>
            <c:strRef>
              <c:f>'Ukupno po godinama'!$E$10:$E$12</c:f>
              <c:strCache>
                <c:ptCount val="3"/>
                <c:pt idx="0">
                  <c:v>Финaнсирaњe из oстaлих извoрa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godinama'!$B$13:$B$15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godinama'!$E$13:$E$15</c:f>
              <c:numCache>
                <c:formatCode>_(* #,##0_);_(* \(#,##0\);_(* "-"_);_(@_)</c:formatCode>
                <c:ptCount val="3"/>
                <c:pt idx="0">
                  <c:v>10939500</c:v>
                </c:pt>
                <c:pt idx="1">
                  <c:v>99334391</c:v>
                </c:pt>
                <c:pt idx="2">
                  <c:v>25703300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2-4DC4-8473-551959515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83129856"/>
        <c:axId val="89004224"/>
      </c:barChart>
      <c:catAx>
        <c:axId val="83129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04224"/>
        <c:crosses val="autoZero"/>
        <c:auto val="1"/>
        <c:lblAlgn val="ctr"/>
        <c:lblOffset val="100"/>
        <c:noMultiLvlLbl val="0"/>
      </c:catAx>
      <c:valAx>
        <c:axId val="89004224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29856"/>
        <c:crosses val="autoZero"/>
        <c:crossBetween val="between"/>
        <c:dispUnits>
          <c:custUnit val="1000"/>
          <c:dispUnitsLbl>
            <c:layout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44984010475855"/>
          <c:y val="0.2705659330853683"/>
          <c:w val="0.24533843008703093"/>
          <c:h val="0.526667377094853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bs-Cyrl-BA" sz="12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Cyrl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План имплементације</a:t>
            </a:r>
            <a:r>
              <a:rPr lang="bs-Latn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bs-Cyrl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-</a:t>
            </a:r>
            <a:r>
              <a:rPr lang="bs-Latn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bs-Cyrl-BA" sz="11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Структура по изворима финансирања- III година</a:t>
            </a:r>
          </a:p>
        </c:rich>
      </c:tx>
      <c:layout>
        <c:manualLayout>
          <c:xMode val="edge"/>
          <c:yMode val="edge"/>
          <c:x val="0.13040293040293144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2127059900888305"/>
          <c:y val="0.26426794237349577"/>
          <c:w val="0.39940087062442436"/>
          <c:h val="0.495696446730271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godinama'!$D$17:$D$19</c:f>
              <c:strCache>
                <c:ptCount val="3"/>
                <c:pt idx="0">
                  <c:v>Финaнсирaњe из буџeтa JЛС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godinama'!$B$20:$B$22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godinama'!$D$20:$D$22</c:f>
              <c:numCache>
                <c:formatCode>_(* #,##0_);_(* \(#,##0\);_(* "-"_);_(@_)</c:formatCode>
                <c:ptCount val="3"/>
                <c:pt idx="0">
                  <c:v>1562158</c:v>
                </c:pt>
                <c:pt idx="1">
                  <c:v>750000</c:v>
                </c:pt>
                <c:pt idx="2">
                  <c:v>2340643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7-48A9-B3C2-BF44D5E99060}"/>
            </c:ext>
          </c:extLst>
        </c:ser>
        <c:ser>
          <c:idx val="1"/>
          <c:order val="1"/>
          <c:tx>
            <c:strRef>
              <c:f>'Ukupno po godinama'!$E$17:$E$19</c:f>
              <c:strCache>
                <c:ptCount val="3"/>
                <c:pt idx="0">
                  <c:v>Финaнсирaњe из oстaлих извoрa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godinama'!$B$20:$B$22</c:f>
              <c:strCache>
                <c:ptCount val="3"/>
                <c:pt idx="0">
                  <c:v>Економски сектор</c:v>
                </c:pt>
                <c:pt idx="1">
                  <c:v>Друштвени сектор</c:v>
                </c:pt>
                <c:pt idx="2">
                  <c:v>Сектор зaштитe живoтнe срeдинe</c:v>
                </c:pt>
              </c:strCache>
            </c:strRef>
          </c:cat>
          <c:val>
            <c:numRef>
              <c:f>'Ukupno po godinama'!$E$20:$E$22</c:f>
              <c:numCache>
                <c:formatCode>_(* #,##0_);_(* \(#,##0\);_(* "-"_);_(@_)</c:formatCode>
                <c:ptCount val="3"/>
                <c:pt idx="0">
                  <c:v>9434500</c:v>
                </c:pt>
                <c:pt idx="1">
                  <c:v>93620000</c:v>
                </c:pt>
                <c:pt idx="2">
                  <c:v>9126000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7-48A9-B3C2-BF44D5E99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83130368"/>
        <c:axId val="89088576"/>
      </c:barChart>
      <c:catAx>
        <c:axId val="83130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88576"/>
        <c:crosses val="autoZero"/>
        <c:auto val="1"/>
        <c:lblAlgn val="ctr"/>
        <c:lblOffset val="100"/>
        <c:noMultiLvlLbl val="0"/>
      </c:catAx>
      <c:valAx>
        <c:axId val="89088576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30368"/>
        <c:crosses val="autoZero"/>
        <c:crossBetween val="between"/>
        <c:dispUnits>
          <c:custUnit val="1000"/>
          <c:dispUnitsLbl>
            <c:layout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54252526944751"/>
          <c:y val="0.25694311298339845"/>
          <c:w val="0.25318087898587366"/>
          <c:h val="0.559298551317689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Cyrl-BA" sz="1200">
                <a:solidFill>
                  <a:sysClr val="windowText" lastClr="000000"/>
                </a:solidFill>
              </a:rPr>
              <a:t>Структура</a:t>
            </a:r>
            <a:r>
              <a:rPr lang="bs-Cyrl-BA" sz="1200" baseline="0">
                <a:solidFill>
                  <a:sysClr val="windowText" lastClr="000000"/>
                </a:solidFill>
              </a:rPr>
              <a:t> према броју пројеката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4093904612951494"/>
          <c:y val="9.641493559236859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736211178738997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  <c:pt idx="5">
                  <c:v> Прojeкти кojи сe у пoтпунoсти финaнсирajу из будзeтa ЈЛС </c:v>
                </c:pt>
              </c:strCache>
            </c:strRef>
          </c:cat>
          <c:val>
            <c:numRef>
              <c:f>'Ukupno po A-E klasama'!$D$7:$D$12</c:f>
              <c:numCache>
                <c:formatCode>0%</c:formatCode>
                <c:ptCount val="6"/>
                <c:pt idx="0">
                  <c:v>0.5892857142857143</c:v>
                </c:pt>
                <c:pt idx="1">
                  <c:v>0</c:v>
                </c:pt>
                <c:pt idx="2">
                  <c:v>6.25E-2</c:v>
                </c:pt>
                <c:pt idx="3">
                  <c:v>0</c:v>
                </c:pt>
                <c:pt idx="4">
                  <c:v>0.14285714285714285</c:v>
                </c:pt>
                <c:pt idx="5">
                  <c:v>0.20535714285714285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3-424E-A0B0-D58E078513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83131904"/>
        <c:axId val="89090880"/>
      </c:barChart>
      <c:catAx>
        <c:axId val="831319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90880"/>
        <c:crossesAt val="0"/>
        <c:auto val="1"/>
        <c:lblAlgn val="ctr"/>
        <c:lblOffset val="100"/>
        <c:noMultiLvlLbl val="0"/>
      </c:catAx>
      <c:valAx>
        <c:axId val="89090880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3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Cyrl-BA" sz="1200">
                <a:solidFill>
                  <a:sysClr val="windowText" lastClr="000000"/>
                </a:solidFill>
              </a:rPr>
              <a:t>Структура према укупно предвиђеним издацима за</a:t>
            </a:r>
            <a:r>
              <a:rPr lang="en-US" sz="1200" baseline="0">
                <a:solidFill>
                  <a:sysClr val="windowText" lastClr="000000"/>
                </a:solidFill>
              </a:rPr>
              <a:t> III </a:t>
            </a:r>
            <a:r>
              <a:rPr lang="bs-Cyrl-BA" sz="1200" baseline="0">
                <a:solidFill>
                  <a:sysClr val="windowText" lastClr="000000"/>
                </a:solidFill>
              </a:rPr>
              <a:t>године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649822053557597"/>
          <c:y val="7.29858352702688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4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736211178738997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А- прojeкти зa кoje нeмa идeje oд кудa би сe мoгли финaнсирaти; </c:v>
                </c:pt>
                <c:pt idx="1">
                  <c:v> Б- прojeкти зa кoje имa идeje кo би мoгao бити дoнaтoр aли ниje нaпрaвљeн прojeктни приjeдлoг и ниje aплицирaнo</c:v>
                </c:pt>
                <c:pt idx="2">
                  <c:v> Ц-прojeкти зa кoje имa идeja кo би мoгao бити дoнaтoр и зa кoje je нaпрaвљeн прojeктни приjeдлoг и aплицирaнo je aли нeмa никaквe пoврaтнe инфoрмaциje; </c:v>
                </c:pt>
                <c:pt idx="3">
                  <c:v> Д- прojeкти зa кoje имa идeja кo би мoгao бити дoнaтoр и зa кoje je нaпрaвљeн прojeктни приjeдлoг и aплицирaнo je тe je дoбиjeнa пoтврднa пoврaтнa инфoрмaциja o финaнсирaњу </c:v>
                </c:pt>
                <c:pt idx="4">
                  <c:v> E - прojeкти зa кoje je у писaнoj фoрми пoтврђeнo финaнсирaњe и oсигурaнa срeдствa</c:v>
                </c:pt>
                <c:pt idx="5">
                  <c:v> Прojeкти кojи сe у пoтпунoсти финaнсирajу из будзeтa ЈЛС </c:v>
                </c:pt>
              </c:strCache>
            </c:strRef>
          </c:cat>
          <c:val>
            <c:numRef>
              <c:f>'Ukupno po A-E klasama'!$F$7:$F$12</c:f>
              <c:numCache>
                <c:formatCode>0%</c:formatCode>
                <c:ptCount val="6"/>
                <c:pt idx="0">
                  <c:v>0.63069583300979903</c:v>
                </c:pt>
                <c:pt idx="1">
                  <c:v>0</c:v>
                </c:pt>
                <c:pt idx="2">
                  <c:v>0.14854020658497796</c:v>
                </c:pt>
                <c:pt idx="3">
                  <c:v>0</c:v>
                </c:pt>
                <c:pt idx="4">
                  <c:v>0.19633829570000308</c:v>
                </c:pt>
                <c:pt idx="5">
                  <c:v>2.442566470521991E-2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A-4D6E-811F-0CE9E2F1AF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90284544"/>
        <c:axId val="89092608"/>
      </c:barChart>
      <c:catAx>
        <c:axId val="902845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92608"/>
        <c:crossesAt val="0"/>
        <c:auto val="1"/>
        <c:lblAlgn val="ctr"/>
        <c:lblOffset val="100"/>
        <c:noMultiLvlLbl val="0"/>
      </c:catAx>
      <c:valAx>
        <c:axId val="89092608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28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36187</xdr:colOff>
      <xdr:row>12</xdr:row>
      <xdr:rowOff>158579</xdr:rowOff>
    </xdr:from>
    <xdr:to>
      <xdr:col>5</xdr:col>
      <xdr:colOff>542192</xdr:colOff>
      <xdr:row>23</xdr:row>
      <xdr:rowOff>112889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659422</xdr:colOff>
      <xdr:row>12</xdr:row>
      <xdr:rowOff>146856</xdr:rowOff>
    </xdr:from>
    <xdr:to>
      <xdr:col>9</xdr:col>
      <xdr:colOff>29308</xdr:colOff>
      <xdr:row>23</xdr:row>
      <xdr:rowOff>101166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146539</xdr:colOff>
      <xdr:row>12</xdr:row>
      <xdr:rowOff>147995</xdr:rowOff>
    </xdr:from>
    <xdr:to>
      <xdr:col>15</xdr:col>
      <xdr:colOff>410308</xdr:colOff>
      <xdr:row>23</xdr:row>
      <xdr:rowOff>102305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498231</xdr:colOff>
      <xdr:row>12</xdr:row>
      <xdr:rowOff>158579</xdr:rowOff>
    </xdr:from>
    <xdr:to>
      <xdr:col>21</xdr:col>
      <xdr:colOff>43961</xdr:colOff>
      <xdr:row>23</xdr:row>
      <xdr:rowOff>112889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165253</xdr:colOff>
      <xdr:row>1</xdr:row>
      <xdr:rowOff>0</xdr:rowOff>
    </xdr:from>
    <xdr:to>
      <xdr:col>11</xdr:col>
      <xdr:colOff>179548</xdr:colOff>
      <xdr:row>8</xdr:row>
      <xdr:rowOff>191865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165253</xdr:colOff>
      <xdr:row>9</xdr:row>
      <xdr:rowOff>39147</xdr:rowOff>
    </xdr:from>
    <xdr:to>
      <xdr:col>11</xdr:col>
      <xdr:colOff>247012</xdr:colOff>
      <xdr:row>17</xdr:row>
      <xdr:rowOff>134316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174434</xdr:colOff>
      <xdr:row>18</xdr:row>
      <xdr:rowOff>59813</xdr:rowOff>
    </xdr:from>
    <xdr:to>
      <xdr:col>11</xdr:col>
      <xdr:colOff>190500</xdr:colOff>
      <xdr:row>26</xdr:row>
      <xdr:rowOff>100988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40701</xdr:colOff>
      <xdr:row>18</xdr:row>
      <xdr:rowOff>28407</xdr:rowOff>
    </xdr:from>
    <xdr:to>
      <xdr:col>7</xdr:col>
      <xdr:colOff>346976</xdr:colOff>
      <xdr:row>37</xdr:row>
      <xdr:rowOff>64394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542636</xdr:colOff>
      <xdr:row>18</xdr:row>
      <xdr:rowOff>28407</xdr:rowOff>
    </xdr:from>
    <xdr:to>
      <xdr:col>14</xdr:col>
      <xdr:colOff>40106</xdr:colOff>
      <xdr:row>37</xdr:row>
      <xdr:rowOff>64394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14609</xdr:colOff>
      <xdr:row>42</xdr:row>
      <xdr:rowOff>89587</xdr:rowOff>
    </xdr:from>
    <xdr:to>
      <xdr:col>7</xdr:col>
      <xdr:colOff>314280</xdr:colOff>
      <xdr:row>61</xdr:row>
      <xdr:rowOff>2724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542269</xdr:colOff>
      <xdr:row>42</xdr:row>
      <xdr:rowOff>89587</xdr:rowOff>
    </xdr:from>
    <xdr:to>
      <xdr:col>14</xdr:col>
      <xdr:colOff>31819</xdr:colOff>
      <xdr:row>60</xdr:row>
      <xdr:rowOff>124919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49237</xdr:colOff>
      <xdr:row>61</xdr:row>
      <xdr:rowOff>161192</xdr:rowOff>
    </xdr:from>
    <xdr:to>
      <xdr:col>7</xdr:col>
      <xdr:colOff>338796</xdr:colOff>
      <xdr:row>65</xdr:row>
      <xdr:rowOff>1465</xdr:rowOff>
    </xdr:to>
    <xdr:sp macro="" textlink="">
      <xdr:nvSpPr>
        <xdr:cNvPr id="6" name="Rectangle 5"/>
        <xdr:cNvSpPr/>
      </xdr:nvSpPr>
      <xdr:spPr>
        <a:xfrm>
          <a:off x="163537" y="14601092"/>
          <a:ext cx="6461759" cy="52607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Oвaj грaфикoн дaje визуeлни прeглeд вриjeднoсти прojeкaтa плaнирaних из eкстeрних извoрa,  пo гoдинaмa и клaсaмa (A-E)</a:t>
          </a:r>
          <a:endParaRPr lang="en-US" sz="1100" b="1"/>
        </a:p>
      </xdr:txBody>
    </xdr:sp>
    <xdr:clientData/>
  </xdr:twoCellAnchor>
  <xdr:twoCellAnchor>
    <xdr:from>
      <xdr:col>7</xdr:col>
      <xdr:colOff>552156</xdr:colOff>
      <xdr:row>61</xdr:row>
      <xdr:rowOff>139421</xdr:rowOff>
    </xdr:from>
    <xdr:to>
      <xdr:col>14</xdr:col>
      <xdr:colOff>53591</xdr:colOff>
      <xdr:row>64</xdr:row>
      <xdr:rowOff>150306</xdr:rowOff>
    </xdr:to>
    <xdr:sp macro="" textlink="">
      <xdr:nvSpPr>
        <xdr:cNvPr id="7" name="Rectangle 6"/>
        <xdr:cNvSpPr/>
      </xdr:nvSpPr>
      <xdr:spPr>
        <a:xfrm>
          <a:off x="6838656" y="14579321"/>
          <a:ext cx="6435635" cy="52523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Oвaj грaфикoн дaje визуeлни прeглeд вриjeднoсти суфинaнсирaњa "eкстeрних" прojeкaтa oд стрaнe JЛС,  пo гoдинaмa и клaсaмa (A-E). </a:t>
          </a:r>
          <a:endParaRPr lang="en-US" sz="1100" b="1"/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7</xdr:col>
      <xdr:colOff>289559</xdr:colOff>
      <xdr:row>41</xdr:row>
      <xdr:rowOff>11724</xdr:rowOff>
    </xdr:to>
    <xdr:sp macro="" textlink="">
      <xdr:nvSpPr>
        <xdr:cNvPr id="11" name="Rectangle 10"/>
        <xdr:cNvSpPr/>
      </xdr:nvSpPr>
      <xdr:spPr>
        <a:xfrm>
          <a:off x="114300" y="10172700"/>
          <a:ext cx="6461759" cy="52607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Oвaj грaфикoн дaje визуeлни прeглeд </a:t>
          </a:r>
          <a:r>
            <a:rPr lang="bs-Latn-B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прeмa брojу прojeкaтa рaзврстaних пo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клaсaмa (A-E</a:t>
          </a:r>
          <a:r>
            <a:rPr lang="bs-Latn-B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 и прeмa финaнсирaњу из буџeтa JЛС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546880</xdr:colOff>
      <xdr:row>38</xdr:row>
      <xdr:rowOff>0</xdr:rowOff>
    </xdr:from>
    <xdr:to>
      <xdr:col>14</xdr:col>
      <xdr:colOff>48315</xdr:colOff>
      <xdr:row>41</xdr:row>
      <xdr:rowOff>10886</xdr:rowOff>
    </xdr:to>
    <xdr:sp macro="" textlink="">
      <xdr:nvSpPr>
        <xdr:cNvPr id="12" name="Rectangle 11"/>
        <xdr:cNvSpPr/>
      </xdr:nvSpPr>
      <xdr:spPr>
        <a:xfrm>
          <a:off x="6833380" y="10052538"/>
          <a:ext cx="6374089" cy="49446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Oвaj грaфикoн дaje визуeлни прeглeд </a:t>
          </a:r>
          <a:r>
            <a:rPr lang="bs-Latn-B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прeмa укупнo прeдвиђeним издaцимa рaзврстaним пo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клaсaмa (A-E) </a:t>
          </a:r>
          <a:r>
            <a:rPr lang="bs-Latn-B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 прeмa финaнсирaњу из буџeтa JЛС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11"/>
  <sheetViews>
    <sheetView showGridLines="0" zoomScale="75" zoomScaleNormal="75" workbookViewId="0">
      <selection activeCell="A8" sqref="A8"/>
    </sheetView>
  </sheetViews>
  <sheetFormatPr defaultRowHeight="15" x14ac:dyDescent="0.25"/>
  <cols>
    <col min="1" max="1" width="96.28515625" customWidth="1"/>
  </cols>
  <sheetData>
    <row r="2" spans="1:1" ht="17.45" customHeight="1" x14ac:dyDescent="0.25">
      <c r="A2" s="54" t="s">
        <v>7</v>
      </c>
    </row>
    <row r="3" spans="1:1" x14ac:dyDescent="0.25">
      <c r="A3" s="55" t="s">
        <v>8</v>
      </c>
    </row>
    <row r="4" spans="1:1" ht="97.9" customHeight="1" x14ac:dyDescent="0.25">
      <c r="A4" s="56" t="s">
        <v>56</v>
      </c>
    </row>
    <row r="5" spans="1:1" ht="64.900000000000006" customHeight="1" x14ac:dyDescent="0.25">
      <c r="A5" s="56" t="s">
        <v>57</v>
      </c>
    </row>
    <row r="6" spans="1:1" ht="39.75" customHeight="1" x14ac:dyDescent="0.25">
      <c r="A6" s="57" t="s">
        <v>58</v>
      </c>
    </row>
    <row r="7" spans="1:1" x14ac:dyDescent="0.25">
      <c r="A7" s="58" t="s">
        <v>9</v>
      </c>
    </row>
    <row r="8" spans="1:1" ht="64.150000000000006" customHeight="1" x14ac:dyDescent="0.25">
      <c r="A8" s="56" t="s">
        <v>86</v>
      </c>
    </row>
    <row r="9" spans="1:1" ht="66.599999999999994" customHeight="1" x14ac:dyDescent="0.25">
      <c r="A9" s="56" t="s">
        <v>83</v>
      </c>
    </row>
    <row r="10" spans="1:1" ht="19.899999999999999" customHeight="1" x14ac:dyDescent="0.25">
      <c r="A10" s="58" t="s">
        <v>10</v>
      </c>
    </row>
    <row r="11" spans="1:1" ht="31.5" x14ac:dyDescent="0.25">
      <c r="A11" s="56" t="s">
        <v>59</v>
      </c>
    </row>
  </sheetData>
  <sheetProtection algorithmName="SHA-512" hashValue="qpaqtBd0pRE0us9EhgrgO1a/kqOBAnpMYbHdFYM3T/wgQV8tY6mxUoNIi4zPQbSPjPfx4KhOX5kIGE4fc8Tl6A==" saltValue="cna1L8vtSWbBRXpqXCTm+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2"/>
  <sheetViews>
    <sheetView showGridLines="0" zoomScaleNormal="100" workbookViewId="0">
      <selection activeCell="H9" sqref="H9"/>
    </sheetView>
  </sheetViews>
  <sheetFormatPr defaultColWidth="8.85546875" defaultRowHeight="12.75" x14ac:dyDescent="0.2"/>
  <cols>
    <col min="1" max="1" width="1.7109375" style="6" customWidth="1"/>
    <col min="2" max="2" width="21.5703125" style="6" customWidth="1"/>
    <col min="3" max="3" width="12.28515625" style="6" customWidth="1"/>
    <col min="4" max="4" width="14.140625" style="6" customWidth="1"/>
    <col min="5" max="5" width="12" style="6" customWidth="1"/>
    <col min="6" max="7" width="11.7109375" style="6" customWidth="1"/>
    <col min="8" max="8" width="12.28515625" style="6" customWidth="1"/>
    <col min="9" max="17" width="12" style="6" customWidth="1"/>
    <col min="18" max="18" width="12" style="6" bestFit="1" customWidth="1"/>
    <col min="19" max="20" width="12" style="6" customWidth="1"/>
    <col min="21" max="21" width="12.28515625" style="6" customWidth="1"/>
    <col min="22" max="16384" width="8.85546875" style="6"/>
  </cols>
  <sheetData>
    <row r="2" spans="2:21" ht="28.9" customHeight="1" x14ac:dyDescent="0.2">
      <c r="B2" s="25" t="s">
        <v>81</v>
      </c>
    </row>
    <row r="3" spans="2:21" ht="13.9" customHeight="1" x14ac:dyDescent="0.2">
      <c r="B3" s="195" t="s">
        <v>35</v>
      </c>
      <c r="C3" s="203" t="s">
        <v>14</v>
      </c>
      <c r="D3" s="198" t="s">
        <v>34</v>
      </c>
      <c r="E3" s="204" t="s">
        <v>15</v>
      </c>
      <c r="F3" s="204"/>
      <c r="G3" s="204"/>
      <c r="H3" s="204"/>
      <c r="I3" s="199" t="s">
        <v>16</v>
      </c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05" t="s">
        <v>36</v>
      </c>
    </row>
    <row r="4" spans="2:21" ht="19.149999999999999" customHeight="1" x14ac:dyDescent="0.2">
      <c r="B4" s="196"/>
      <c r="C4" s="203"/>
      <c r="D4" s="198"/>
      <c r="E4" s="206" t="s">
        <v>19</v>
      </c>
      <c r="F4" s="206"/>
      <c r="G4" s="206"/>
      <c r="H4" s="206"/>
      <c r="I4" s="198" t="s">
        <v>60</v>
      </c>
      <c r="J4" s="198"/>
      <c r="K4" s="198"/>
      <c r="L4" s="198"/>
      <c r="M4" s="198"/>
      <c r="N4" s="198"/>
      <c r="O4" s="198"/>
      <c r="P4" s="198"/>
      <c r="Q4" s="207" t="s">
        <v>20</v>
      </c>
      <c r="R4" s="207"/>
      <c r="S4" s="207"/>
      <c r="T4" s="207"/>
      <c r="U4" s="205"/>
    </row>
    <row r="5" spans="2:21" ht="13.15" customHeight="1" x14ac:dyDescent="0.2">
      <c r="B5" s="196"/>
      <c r="C5" s="203"/>
      <c r="D5" s="198"/>
      <c r="E5" s="202" t="s">
        <v>21</v>
      </c>
      <c r="F5" s="202" t="s">
        <v>22</v>
      </c>
      <c r="G5" s="202" t="s">
        <v>23</v>
      </c>
      <c r="H5" s="202" t="s">
        <v>24</v>
      </c>
      <c r="I5" s="200" t="s">
        <v>25</v>
      </c>
      <c r="J5" s="200" t="s">
        <v>26</v>
      </c>
      <c r="K5" s="200" t="s">
        <v>27</v>
      </c>
      <c r="L5" s="200" t="s">
        <v>79</v>
      </c>
      <c r="M5" s="200" t="s">
        <v>28</v>
      </c>
      <c r="N5" s="200" t="s">
        <v>61</v>
      </c>
      <c r="O5" s="200" t="s">
        <v>29</v>
      </c>
      <c r="P5" s="200" t="s">
        <v>30</v>
      </c>
      <c r="Q5" s="201" t="s">
        <v>21</v>
      </c>
      <c r="R5" s="201" t="s">
        <v>22</v>
      </c>
      <c r="S5" s="201" t="s">
        <v>23</v>
      </c>
      <c r="T5" s="201" t="s">
        <v>24</v>
      </c>
      <c r="U5" s="205"/>
    </row>
    <row r="6" spans="2:21" ht="15.75" customHeight="1" x14ac:dyDescent="0.2">
      <c r="B6" s="197"/>
      <c r="C6" s="203"/>
      <c r="D6" s="198"/>
      <c r="E6" s="202"/>
      <c r="F6" s="202"/>
      <c r="G6" s="202"/>
      <c r="H6" s="202"/>
      <c r="I6" s="200"/>
      <c r="J6" s="200"/>
      <c r="K6" s="200"/>
      <c r="L6" s="200"/>
      <c r="M6" s="200"/>
      <c r="N6" s="200"/>
      <c r="O6" s="200"/>
      <c r="P6" s="200"/>
      <c r="Q6" s="201"/>
      <c r="R6" s="201"/>
      <c r="S6" s="201"/>
      <c r="T6" s="201"/>
      <c r="U6" s="205"/>
    </row>
    <row r="7" spans="2:21" ht="40.9" customHeight="1" x14ac:dyDescent="0.25">
      <c r="B7" s="45" t="s">
        <v>37</v>
      </c>
      <c r="C7" s="22">
        <f>SUMIF('Plan 2021-2023'!$Z7:$Z137,"ЕС",'Plan 2021-2023'!D7:D137)</f>
        <v>42453744</v>
      </c>
      <c r="D7" s="21">
        <f>SUMIF('Plan 2021-2023'!$Z7:$Z137,"ЕС",'Plan 2021-2023'!E7:E137)</f>
        <v>27913120</v>
      </c>
      <c r="E7" s="22">
        <f>SUMIF('Plan 2021-2023'!$Z7:$Z137,"ЕС",'Plan 2021-2023'!F7:F137)</f>
        <v>1973819</v>
      </c>
      <c r="F7" s="22">
        <f>SUMIF('Plan 2021-2023'!$Z7:$Z137,"ЕС",'Plan 2021-2023'!G7:G137)</f>
        <v>1843958</v>
      </c>
      <c r="G7" s="22">
        <f>SUMIF('Plan 2021-2023'!$Z7:$Z137,"ЕС",'Plan 2021-2023'!H7:H137)</f>
        <v>1562158</v>
      </c>
      <c r="H7" s="23">
        <f>SUMIF('Plan 2021-2023'!$Z7:$Z137,"ЕС",'Plan 2021-2023'!I7:I137)</f>
        <v>5435135</v>
      </c>
      <c r="I7" s="22">
        <f>SUMIF('Plan 2021-2023'!$Z7:$Z137,"ЕС",'Plan 2021-2023'!J7:J137)</f>
        <v>0</v>
      </c>
      <c r="J7" s="22">
        <f>SUMIF('Plan 2021-2023'!$Z7:$Z137,"ЕС",'Plan 2021-2023'!K7:K137)</f>
        <v>435000</v>
      </c>
      <c r="K7" s="22">
        <f>SUMIF('Plan 2021-2023'!$Z7:$Z137,"ЕС",'Plan 2021-2023'!L7:L137)</f>
        <v>0</v>
      </c>
      <c r="L7" s="22">
        <f>SUMIF('Plan 2021-2023'!$Z7:$Z137,"ЕС",'Plan 2021-2023'!M7:M137)</f>
        <v>34000</v>
      </c>
      <c r="M7" s="22">
        <f>SUMIF('Plan 2021-2023'!$Z7:$Z137,"ЕС",'Plan 2021-2023'!N7:N137)</f>
        <v>130027</v>
      </c>
      <c r="N7" s="22">
        <f>SUMIF('Plan 2021-2023'!$Z7:$Z137,"ЕС",'Plan 2021-2023'!O7:O137)</f>
        <v>398980</v>
      </c>
      <c r="O7" s="22">
        <f>SUMIF('Plan 2021-2023'!$Z7:$Z137,"ЕС",'Plan 2021-2023'!P7:P137)</f>
        <v>811178</v>
      </c>
      <c r="P7" s="22">
        <f>SUMIF('Plan 2021-2023'!$Z7:$Z137,"ЕС",'Plan 2021-2023'!Q7:Q137)</f>
        <v>0</v>
      </c>
      <c r="Q7" s="23">
        <f>SUMIF('Plan 2021-2023'!$Z7:$Z137,"ЕС",'Plan 2021-2023'!R7:R137)</f>
        <v>1809185</v>
      </c>
      <c r="R7" s="22">
        <f>SUMIF('Plan 2021-2023'!$Z7:$Z137,"ЕС",'Plan 2021-2023'!S7:S137)</f>
        <v>10939500</v>
      </c>
      <c r="S7" s="22">
        <f>SUMIF('Plan 2021-2023'!$Z7:$Z137,"ЕС",'Plan 2021-2023'!T7:T137)</f>
        <v>9434500</v>
      </c>
      <c r="T7" s="23">
        <f>SUMIF('Plan 2021-2023'!$Z7:$Z137,"ЕС",'Plan 2021-2023'!U7:U137)</f>
        <v>22183185</v>
      </c>
      <c r="U7" s="59">
        <f>COUNTIF('Plan 2021-2023'!$Z7:$Z137,"ЕС")</f>
        <v>52</v>
      </c>
    </row>
    <row r="8" spans="2:21" ht="40.9" customHeight="1" x14ac:dyDescent="0.25">
      <c r="B8" s="45" t="s">
        <v>38</v>
      </c>
      <c r="C8" s="22">
        <f>SUMIF('Plan 2021-2023'!$Z7:$Z137,"ДС",'Plan 2021-2023'!D7:D137)</f>
        <v>346841691</v>
      </c>
      <c r="D8" s="21">
        <f>SUMIF('Plan 2021-2023'!$Z7:$Z137,"ДС",'Plan 2021-2023'!E7:E137)</f>
        <v>205981826</v>
      </c>
      <c r="E8" s="22">
        <f>SUMIF('Plan 2021-2023'!$Z7:$Z137,"ДС",'Plan 2021-2023'!F7:F137)</f>
        <v>2246835</v>
      </c>
      <c r="F8" s="22">
        <f>SUMIF('Plan 2021-2023'!$Z7:$Z137,"ДС",'Plan 2021-2023'!G7:G137)</f>
        <v>2890000</v>
      </c>
      <c r="G8" s="22">
        <f>SUMIF('Plan 2021-2023'!$Z7:$Z137,"ДС",'Plan 2021-2023'!H7:H137)</f>
        <v>750000</v>
      </c>
      <c r="H8" s="23">
        <f>SUMIF('Plan 2021-2023'!$Z7:$Z137,"ДС",'Plan 2021-2023'!I7:I137)</f>
        <v>5886835</v>
      </c>
      <c r="I8" s="22">
        <f>SUMIF('Plan 2021-2023'!$Z7:$Z137,"ДС",'Plan 2021-2023'!J7:J137)</f>
        <v>0</v>
      </c>
      <c r="J8" s="22">
        <f>SUMIF('Plan 2021-2023'!$Z7:$Z137,"ДС",'Plan 2021-2023'!K7:K137)</f>
        <v>218600</v>
      </c>
      <c r="K8" s="22">
        <f>SUMIF('Plan 2021-2023'!$Z7:$Z137,"ДС",'Plan 2021-2023'!L7:L137)</f>
        <v>0</v>
      </c>
      <c r="L8" s="22">
        <f>SUMIF('Plan 2021-2023'!$Z7:$Z137,"ДС",'Plan 2021-2023'!M7:M137)</f>
        <v>1122000</v>
      </c>
      <c r="M8" s="22">
        <f>SUMIF('Plan 2021-2023'!$Z7:$Z137,"ДС",'Plan 2021-2023'!N7:N137)</f>
        <v>0</v>
      </c>
      <c r="N8" s="22">
        <f>SUMIF('Plan 2021-2023'!$Z7:$Z137,"ДС",'Plan 2021-2023'!O7:O137)</f>
        <v>0</v>
      </c>
      <c r="O8" s="22">
        <f>SUMIF('Plan 2021-2023'!$Z7:$Z137,"ДС",'Plan 2021-2023'!P7:P137)</f>
        <v>800000</v>
      </c>
      <c r="P8" s="22">
        <f>SUMIF('Plan 2021-2023'!$Z7:$Z137,"ДС",'Plan 2021-2023'!Q7:Q137)</f>
        <v>0</v>
      </c>
      <c r="Q8" s="23">
        <f>SUMIF('Plan 2021-2023'!$Z7:$Z137,"ДС",'Plan 2021-2023'!R7:R137)</f>
        <v>2140600</v>
      </c>
      <c r="R8" s="22">
        <f>SUMIF('Plan 2021-2023'!$Z7:$Z137,"ДС",'Plan 2021-2023'!S7:S137)</f>
        <v>99334391</v>
      </c>
      <c r="S8" s="22">
        <f>SUMIF('Plan 2021-2023'!$Z7:$Z137,"ДС",'Plan 2021-2023'!T7:T137)</f>
        <v>93620000</v>
      </c>
      <c r="T8" s="23">
        <f>SUMIF('Plan 2021-2023'!$Z7:$Z137,"ДС",'Plan 2021-2023'!U7:U137)</f>
        <v>200094991</v>
      </c>
      <c r="U8" s="59">
        <f>COUNTIF('Plan 2021-2023'!$Z7:$Z137,"ДС")</f>
        <v>40</v>
      </c>
    </row>
    <row r="9" spans="2:21" ht="48.75" customHeight="1" x14ac:dyDescent="0.25">
      <c r="B9" s="45" t="s">
        <v>44</v>
      </c>
      <c r="C9" s="22">
        <f>SUMIF('Plan 2021-2023'!$Z7:$Z137,"ЗС",'Plan 2021-2023'!D7:D137)</f>
        <v>87002545</v>
      </c>
      <c r="D9" s="21">
        <f>SUMIF('Plan 2021-2023'!$Z7:$Z137,"ЗС",'Plan 2021-2023'!E7:E137)</f>
        <v>39330082.439999998</v>
      </c>
      <c r="E9" s="22">
        <f>SUMIF('Plan 2021-2023'!$Z7:$Z137,"ЗС",'Plan 2021-2023'!F7:F137)</f>
        <v>508940.44</v>
      </c>
      <c r="F9" s="22">
        <f>SUMIF('Plan 2021-2023'!$Z7:$Z137,"ЗС",'Plan 2021-2023'!G7:G137)</f>
        <v>3024063</v>
      </c>
      <c r="G9" s="22">
        <f>SUMIF('Plan 2021-2023'!$Z7:$Z137,"ЗС",'Plan 2021-2023'!H7:H137)</f>
        <v>2340643</v>
      </c>
      <c r="H9" s="23">
        <f>SUMIF('Plan 2021-2023'!$Z7:$Z137,"ЗС",'Plan 2021-2023'!I7:I137)</f>
        <v>5843646.4399999995</v>
      </c>
      <c r="I9" s="22">
        <f>SUMIF('Plan 2021-2023'!$Z7:$Z137,"ЗС",'Plan 2021-2023'!J7:J137)</f>
        <v>0</v>
      </c>
      <c r="J9" s="22">
        <f>SUMIF('Plan 2021-2023'!$Z7:$Z137,"ЗС",'Plan 2021-2023'!K7:K137)</f>
        <v>0</v>
      </c>
      <c r="K9" s="22">
        <f>SUMIF('Plan 2021-2023'!$Z7:$Z137,"ЗС",'Plan 2021-2023'!L7:L137)</f>
        <v>0</v>
      </c>
      <c r="L9" s="22">
        <f>SUMIF('Plan 2021-2023'!$Z7:$Z137,"ЗС",'Plan 2021-2023'!M7:M137)</f>
        <v>120000</v>
      </c>
      <c r="M9" s="22">
        <f>SUMIF('Plan 2021-2023'!$Z7:$Z137,"ЗС",'Plan 2021-2023'!N7:N137)</f>
        <v>141136</v>
      </c>
      <c r="N9" s="22">
        <f>SUMIF('Plan 2021-2023'!$Z7:$Z137,"ЗС",'Plan 2021-2023'!O7:O137)</f>
        <v>0</v>
      </c>
      <c r="O9" s="22">
        <f>SUMIF('Plan 2021-2023'!$Z7:$Z137,"ЗС",'Plan 2021-2023'!P7:P137)</f>
        <v>70000</v>
      </c>
      <c r="P9" s="22">
        <f>SUMIF('Plan 2021-2023'!$Z7:$Z137,"ЗС",'Plan 2021-2023'!Q7:Q137)</f>
        <v>19000</v>
      </c>
      <c r="Q9" s="23">
        <f>SUMIF('Plan 2021-2023'!$Z7:$Z137,"ЗС",'Plan 2021-2023'!R7:R137)</f>
        <v>350136</v>
      </c>
      <c r="R9" s="22">
        <f>SUMIF('Plan 2021-2023'!$Z7:$Z137,"ЗС",'Plan 2021-2023'!S7:S137)</f>
        <v>25703300</v>
      </c>
      <c r="S9" s="22">
        <f>SUMIF('Plan 2021-2023'!$Z7:$Z137,"ЗС",'Plan 2021-2023'!T7:T137)</f>
        <v>9126000</v>
      </c>
      <c r="T9" s="23">
        <f>SUMIF('Plan 2021-2023'!$Z7:$Z137,"ЗС",'Plan 2021-2023'!U7:U137)</f>
        <v>33479436</v>
      </c>
      <c r="U9" s="59">
        <f>COUNTIF('Plan 2021-2023'!$Z7:$Z137,"ЗС")</f>
        <v>38</v>
      </c>
    </row>
    <row r="10" spans="2:21" ht="40.9" customHeight="1" x14ac:dyDescent="0.3">
      <c r="B10" s="24" t="s">
        <v>43</v>
      </c>
      <c r="C10" s="23">
        <f>SUM(C7:C9)</f>
        <v>476297980</v>
      </c>
      <c r="D10" s="21">
        <f t="shared" ref="D10:T10" si="0">SUM(D7:D9)</f>
        <v>273225028.44</v>
      </c>
      <c r="E10" s="23">
        <f t="shared" si="0"/>
        <v>4729594.4400000004</v>
      </c>
      <c r="F10" s="23">
        <f t="shared" si="0"/>
        <v>7758021</v>
      </c>
      <c r="G10" s="23">
        <f t="shared" si="0"/>
        <v>4652801</v>
      </c>
      <c r="H10" s="23">
        <f t="shared" si="0"/>
        <v>17165616.439999998</v>
      </c>
      <c r="I10" s="23">
        <f t="shared" si="0"/>
        <v>0</v>
      </c>
      <c r="J10" s="23">
        <f t="shared" si="0"/>
        <v>653600</v>
      </c>
      <c r="K10" s="23">
        <f t="shared" si="0"/>
        <v>0</v>
      </c>
      <c r="L10" s="23">
        <f t="shared" si="0"/>
        <v>1276000</v>
      </c>
      <c r="M10" s="23">
        <f t="shared" si="0"/>
        <v>271163</v>
      </c>
      <c r="N10" s="23">
        <f t="shared" si="0"/>
        <v>398980</v>
      </c>
      <c r="O10" s="23">
        <f t="shared" si="0"/>
        <v>1681178</v>
      </c>
      <c r="P10" s="23">
        <f t="shared" si="0"/>
        <v>19000</v>
      </c>
      <c r="Q10" s="23">
        <f t="shared" si="0"/>
        <v>4299921</v>
      </c>
      <c r="R10" s="23">
        <f t="shared" si="0"/>
        <v>135977191</v>
      </c>
      <c r="S10" s="23">
        <f t="shared" si="0"/>
        <v>112180500</v>
      </c>
      <c r="T10" s="23">
        <f t="shared" si="0"/>
        <v>255757612</v>
      </c>
      <c r="U10" s="47">
        <f>SUM(U7:U9)</f>
        <v>130</v>
      </c>
    </row>
    <row r="12" spans="2:21" s="8" customFormat="1" ht="15" x14ac:dyDescent="0.25">
      <c r="B12" s="53" t="s">
        <v>62</v>
      </c>
    </row>
  </sheetData>
  <sheetProtection algorithmName="SHA-512" hashValue="udbT5KuzEPni1B5/xcksAQHqA+jtLy9VIGMwxYDxadE/riGlrr56L3Wb0fOuX9wd5rX206T5Dzx7UCr40FUT6Q==" saltValue="Uj7FrGl2HvYo7jVe1PDXxQ==" spinCount="100000" sheet="1" objects="1" scenarios="1"/>
  <mergeCells count="25">
    <mergeCell ref="D3:D6"/>
    <mergeCell ref="E3:H3"/>
    <mergeCell ref="U3:U6"/>
    <mergeCell ref="E4:H4"/>
    <mergeCell ref="L5:L6"/>
    <mergeCell ref="I5:I6"/>
    <mergeCell ref="J5:J6"/>
    <mergeCell ref="K5:K6"/>
    <mergeCell ref="Q4:T4"/>
    <mergeCell ref="B3:B6"/>
    <mergeCell ref="I4:P4"/>
    <mergeCell ref="I3:T3"/>
    <mergeCell ref="M5:M6"/>
    <mergeCell ref="N5:N6"/>
    <mergeCell ref="O5:O6"/>
    <mergeCell ref="P5:P6"/>
    <mergeCell ref="Q5:Q6"/>
    <mergeCell ref="R5:R6"/>
    <mergeCell ref="S5:S6"/>
    <mergeCell ref="T5:T6"/>
    <mergeCell ref="E5:E6"/>
    <mergeCell ref="F5:F6"/>
    <mergeCell ref="G5:G6"/>
    <mergeCell ref="H5:H6"/>
    <mergeCell ref="C3:C6"/>
  </mergeCells>
  <pageMargins left="0.34" right="0.23" top="0.72" bottom="1" header="0.5" footer="0.5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BB146"/>
  <sheetViews>
    <sheetView tabSelected="1" view="pageBreakPreview" zoomScaleNormal="9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136" sqref="L136"/>
    </sheetView>
  </sheetViews>
  <sheetFormatPr defaultColWidth="9.140625" defaultRowHeight="12" outlineLevelCol="1" x14ac:dyDescent="0.2"/>
  <cols>
    <col min="1" max="1" width="9.5703125" style="4" customWidth="1"/>
    <col min="2" max="2" width="19" style="1" customWidth="1"/>
    <col min="3" max="3" width="20.7109375" style="3" customWidth="1"/>
    <col min="4" max="4" width="12.140625" style="3" customWidth="1"/>
    <col min="5" max="5" width="13.140625" style="1" customWidth="1"/>
    <col min="6" max="6" width="10.42578125" style="92" customWidth="1"/>
    <col min="7" max="7" width="10.42578125" style="89" customWidth="1"/>
    <col min="8" max="8" width="10.42578125" style="83" customWidth="1"/>
    <col min="9" max="9" width="10.42578125" style="76" customWidth="1"/>
    <col min="10" max="17" width="10.42578125" style="72" customWidth="1" outlineLevel="1"/>
    <col min="18" max="18" width="11.7109375" style="194" customWidth="1"/>
    <col min="19" max="19" width="11.42578125" style="89" bestFit="1" customWidth="1"/>
    <col min="20" max="20" width="11.42578125" style="166" bestFit="1" customWidth="1"/>
    <col min="21" max="21" width="13" style="1" customWidth="1"/>
    <col min="22" max="22" width="16.5703125" style="1" customWidth="1"/>
    <col min="23" max="23" width="14.28515625" style="1" customWidth="1"/>
    <col min="24" max="24" width="16.28515625" style="1" customWidth="1"/>
    <col min="25" max="25" width="9.7109375" style="1" customWidth="1"/>
    <col min="26" max="26" width="6.7109375" style="1" customWidth="1"/>
    <col min="27" max="16384" width="9.140625" style="1"/>
  </cols>
  <sheetData>
    <row r="1" spans="1:26" ht="31.5" customHeight="1" thickBot="1" x14ac:dyDescent="0.25">
      <c r="A1" s="208" t="s">
        <v>87</v>
      </c>
      <c r="B1" s="209"/>
      <c r="C1" s="209"/>
      <c r="D1" s="212" t="s">
        <v>492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3"/>
    </row>
    <row r="2" spans="1:26" ht="21.6" customHeight="1" x14ac:dyDescent="0.2">
      <c r="A2" s="210" t="s">
        <v>11</v>
      </c>
      <c r="B2" s="211" t="s">
        <v>12</v>
      </c>
      <c r="C2" s="204" t="s">
        <v>13</v>
      </c>
      <c r="D2" s="228" t="s">
        <v>14</v>
      </c>
      <c r="E2" s="198" t="s">
        <v>34</v>
      </c>
      <c r="F2" s="204" t="s">
        <v>15</v>
      </c>
      <c r="G2" s="204"/>
      <c r="H2" s="204"/>
      <c r="I2" s="204"/>
      <c r="J2" s="199" t="s">
        <v>16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206" t="s">
        <v>17</v>
      </c>
      <c r="W2" s="206" t="s">
        <v>84</v>
      </c>
      <c r="X2" s="206" t="s">
        <v>161</v>
      </c>
      <c r="Y2" s="230" t="s">
        <v>55</v>
      </c>
      <c r="Z2" s="231" t="s">
        <v>18</v>
      </c>
    </row>
    <row r="3" spans="1:26" ht="19.149999999999999" customHeight="1" x14ac:dyDescent="0.2">
      <c r="A3" s="210"/>
      <c r="B3" s="211"/>
      <c r="C3" s="204"/>
      <c r="D3" s="228"/>
      <c r="E3" s="198"/>
      <c r="F3" s="206" t="s">
        <v>19</v>
      </c>
      <c r="G3" s="206"/>
      <c r="H3" s="206"/>
      <c r="I3" s="206"/>
      <c r="J3" s="234" t="s">
        <v>496</v>
      </c>
      <c r="K3" s="234"/>
      <c r="L3" s="234"/>
      <c r="M3" s="234"/>
      <c r="N3" s="234"/>
      <c r="O3" s="234"/>
      <c r="P3" s="234"/>
      <c r="Q3" s="234"/>
      <c r="R3" s="198" t="s">
        <v>20</v>
      </c>
      <c r="S3" s="198"/>
      <c r="T3" s="198"/>
      <c r="U3" s="198"/>
      <c r="V3" s="206"/>
      <c r="W3" s="206"/>
      <c r="X3" s="206"/>
      <c r="Y3" s="230"/>
      <c r="Z3" s="232"/>
    </row>
    <row r="4" spans="1:26" ht="17.45" customHeight="1" x14ac:dyDescent="0.2">
      <c r="A4" s="210"/>
      <c r="B4" s="211"/>
      <c r="C4" s="204"/>
      <c r="D4" s="228"/>
      <c r="E4" s="198"/>
      <c r="F4" s="226" t="s">
        <v>493</v>
      </c>
      <c r="G4" s="215" t="s">
        <v>494</v>
      </c>
      <c r="H4" s="227" t="s">
        <v>495</v>
      </c>
      <c r="I4" s="217" t="s">
        <v>451</v>
      </c>
      <c r="J4" s="217" t="s">
        <v>25</v>
      </c>
      <c r="K4" s="217" t="s">
        <v>26</v>
      </c>
      <c r="L4" s="217" t="s">
        <v>27</v>
      </c>
      <c r="M4" s="217" t="s">
        <v>321</v>
      </c>
      <c r="N4" s="217" t="s">
        <v>28</v>
      </c>
      <c r="O4" s="217" t="s">
        <v>61</v>
      </c>
      <c r="P4" s="217" t="s">
        <v>29</v>
      </c>
      <c r="Q4" s="217" t="s">
        <v>30</v>
      </c>
      <c r="R4" s="214" t="s">
        <v>493</v>
      </c>
      <c r="S4" s="215" t="s">
        <v>494</v>
      </c>
      <c r="T4" s="216" t="s">
        <v>495</v>
      </c>
      <c r="U4" s="201" t="s">
        <v>451</v>
      </c>
      <c r="V4" s="206"/>
      <c r="W4" s="206"/>
      <c r="X4" s="206"/>
      <c r="Y4" s="230"/>
      <c r="Z4" s="232"/>
    </row>
    <row r="5" spans="1:26" ht="18.75" customHeight="1" thickBot="1" x14ac:dyDescent="0.25">
      <c r="A5" s="210"/>
      <c r="B5" s="211"/>
      <c r="C5" s="204"/>
      <c r="D5" s="228"/>
      <c r="E5" s="198"/>
      <c r="F5" s="226"/>
      <c r="G5" s="215"/>
      <c r="H5" s="227"/>
      <c r="I5" s="217"/>
      <c r="J5" s="217"/>
      <c r="K5" s="217"/>
      <c r="L5" s="217"/>
      <c r="M5" s="217"/>
      <c r="N5" s="217"/>
      <c r="O5" s="217"/>
      <c r="P5" s="217"/>
      <c r="Q5" s="217"/>
      <c r="R5" s="214"/>
      <c r="S5" s="215"/>
      <c r="T5" s="216"/>
      <c r="U5" s="201"/>
      <c r="V5" s="206"/>
      <c r="W5" s="206"/>
      <c r="X5" s="206"/>
      <c r="Y5" s="230"/>
      <c r="Z5" s="233"/>
    </row>
    <row r="6" spans="1:26" s="19" customFormat="1" ht="16.149999999999999" customHeight="1" x14ac:dyDescent="0.2">
      <c r="A6" s="43">
        <v>1</v>
      </c>
      <c r="B6" s="43">
        <v>2</v>
      </c>
      <c r="C6" s="43">
        <v>3</v>
      </c>
      <c r="D6" s="43">
        <v>4</v>
      </c>
      <c r="E6" s="43" t="s">
        <v>3</v>
      </c>
      <c r="F6" s="90">
        <v>6</v>
      </c>
      <c r="G6" s="85">
        <v>7</v>
      </c>
      <c r="H6" s="80">
        <v>8</v>
      </c>
      <c r="I6" s="67" t="s">
        <v>4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  <c r="O6" s="67">
        <v>15</v>
      </c>
      <c r="P6" s="67">
        <v>16</v>
      </c>
      <c r="Q6" s="67">
        <v>17</v>
      </c>
      <c r="R6" s="192" t="s">
        <v>6</v>
      </c>
      <c r="S6" s="85">
        <v>19</v>
      </c>
      <c r="T6" s="157">
        <v>20</v>
      </c>
      <c r="U6" s="43" t="s">
        <v>5</v>
      </c>
      <c r="V6" s="43">
        <v>22</v>
      </c>
      <c r="W6" s="43">
        <v>23</v>
      </c>
      <c r="X6" s="43">
        <v>24</v>
      </c>
      <c r="Y6" s="43">
        <v>25</v>
      </c>
      <c r="Z6" s="20">
        <v>26</v>
      </c>
    </row>
    <row r="7" spans="1:26" s="2" customFormat="1" ht="125.25" customHeight="1" x14ac:dyDescent="0.2">
      <c r="A7" s="63" t="s">
        <v>181</v>
      </c>
      <c r="B7" s="97" t="s">
        <v>328</v>
      </c>
      <c r="C7" s="103" t="s">
        <v>324</v>
      </c>
      <c r="D7" s="65">
        <v>371244</v>
      </c>
      <c r="E7" s="96">
        <v>44800</v>
      </c>
      <c r="F7" s="147">
        <v>28000</v>
      </c>
      <c r="G7" s="167">
        <v>16800</v>
      </c>
      <c r="H7" s="178">
        <v>0</v>
      </c>
      <c r="I7" s="68"/>
      <c r="J7" s="73"/>
      <c r="K7" s="73"/>
      <c r="L7" s="73"/>
      <c r="M7" s="138"/>
      <c r="N7" s="73"/>
      <c r="O7" s="73"/>
      <c r="P7" s="73"/>
      <c r="Q7" s="73"/>
      <c r="R7" s="91">
        <v>0</v>
      </c>
      <c r="S7" s="175">
        <v>0</v>
      </c>
      <c r="T7" s="163">
        <v>0</v>
      </c>
      <c r="U7" s="65">
        <v>0</v>
      </c>
      <c r="V7" s="66" t="s">
        <v>89</v>
      </c>
      <c r="W7" s="98" t="s">
        <v>180</v>
      </c>
      <c r="X7" s="66" t="s">
        <v>89</v>
      </c>
      <c r="Y7" s="62">
        <v>2015</v>
      </c>
      <c r="Z7" s="61" t="s">
        <v>51</v>
      </c>
    </row>
    <row r="8" spans="1:26" s="2" customFormat="1" ht="144" customHeight="1" x14ac:dyDescent="0.2">
      <c r="A8" s="63" t="s">
        <v>181</v>
      </c>
      <c r="B8" s="64" t="s">
        <v>334</v>
      </c>
      <c r="C8" s="104" t="s">
        <v>332</v>
      </c>
      <c r="D8" s="65">
        <v>4000000</v>
      </c>
      <c r="E8" s="96">
        <v>1650000</v>
      </c>
      <c r="F8" s="148">
        <v>200000</v>
      </c>
      <c r="G8" s="168">
        <v>300000</v>
      </c>
      <c r="H8" s="179">
        <v>300000</v>
      </c>
      <c r="I8" s="68">
        <v>900000</v>
      </c>
      <c r="J8" s="40"/>
      <c r="K8" s="40"/>
      <c r="L8" s="40"/>
      <c r="M8" s="139"/>
      <c r="N8" s="40"/>
      <c r="O8" s="40"/>
      <c r="P8" s="40"/>
      <c r="Q8" s="40"/>
      <c r="R8" s="91">
        <v>0</v>
      </c>
      <c r="S8" s="168">
        <v>250000</v>
      </c>
      <c r="T8" s="159">
        <v>250000</v>
      </c>
      <c r="U8" s="65">
        <f t="shared" ref="U8:U36" si="0">SUM(R8:T8)</f>
        <v>500000</v>
      </c>
      <c r="V8" s="66" t="s">
        <v>329</v>
      </c>
      <c r="W8" s="98">
        <v>4152002</v>
      </c>
      <c r="X8" s="66" t="s">
        <v>329</v>
      </c>
      <c r="Y8" s="62" t="s">
        <v>164</v>
      </c>
      <c r="Z8" s="61" t="s">
        <v>51</v>
      </c>
    </row>
    <row r="9" spans="1:26" s="2" customFormat="1" ht="99" customHeight="1" x14ac:dyDescent="0.2">
      <c r="A9" s="63" t="s">
        <v>170</v>
      </c>
      <c r="B9" s="64" t="s">
        <v>401</v>
      </c>
      <c r="C9" s="105" t="s">
        <v>335</v>
      </c>
      <c r="D9" s="65">
        <v>4000000</v>
      </c>
      <c r="E9" s="96">
        <f t="shared" ref="E9:E36" si="1">SUM(I9+U9)</f>
        <v>1000000</v>
      </c>
      <c r="F9" s="148">
        <v>0</v>
      </c>
      <c r="G9" s="168">
        <v>300000</v>
      </c>
      <c r="H9" s="179">
        <v>300000</v>
      </c>
      <c r="I9" s="68">
        <f t="shared" ref="I9:I36" si="2">SUM(F9:H9)</f>
        <v>600000</v>
      </c>
      <c r="J9" s="40"/>
      <c r="K9" s="40"/>
      <c r="L9" s="40"/>
      <c r="M9" s="139"/>
      <c r="N9" s="40"/>
      <c r="O9" s="40"/>
      <c r="P9" s="40"/>
      <c r="Q9" s="40"/>
      <c r="R9" s="91">
        <f>SUM(J9:Q9)</f>
        <v>0</v>
      </c>
      <c r="S9" s="168">
        <v>200000</v>
      </c>
      <c r="T9" s="159">
        <v>200000</v>
      </c>
      <c r="U9" s="65">
        <f t="shared" si="0"/>
        <v>400000</v>
      </c>
      <c r="V9" s="66" t="s">
        <v>329</v>
      </c>
      <c r="W9" s="98" t="s">
        <v>90</v>
      </c>
      <c r="X9" s="66" t="s">
        <v>330</v>
      </c>
      <c r="Y9" s="62" t="s">
        <v>154</v>
      </c>
      <c r="Z9" s="61" t="s">
        <v>51</v>
      </c>
    </row>
    <row r="10" spans="1:26" s="2" customFormat="1" ht="64.5" customHeight="1" x14ac:dyDescent="0.2">
      <c r="A10" s="63" t="s">
        <v>182</v>
      </c>
      <c r="B10" s="64" t="s">
        <v>388</v>
      </c>
      <c r="C10" s="105" t="s">
        <v>331</v>
      </c>
      <c r="D10" s="65">
        <v>750000</v>
      </c>
      <c r="E10" s="96">
        <f t="shared" si="1"/>
        <v>180000</v>
      </c>
      <c r="F10" s="148">
        <v>0</v>
      </c>
      <c r="G10" s="168">
        <v>70000</v>
      </c>
      <c r="H10" s="179">
        <v>70000</v>
      </c>
      <c r="I10" s="68">
        <f t="shared" si="2"/>
        <v>140000</v>
      </c>
      <c r="J10" s="40"/>
      <c r="K10" s="40"/>
      <c r="L10" s="40"/>
      <c r="M10" s="40"/>
      <c r="N10" s="40"/>
      <c r="O10" s="40"/>
      <c r="P10" s="40"/>
      <c r="Q10" s="40"/>
      <c r="R10" s="91">
        <f t="shared" ref="R10:R19" si="3">SUM(J10:Q10)</f>
        <v>0</v>
      </c>
      <c r="S10" s="168">
        <v>20000</v>
      </c>
      <c r="T10" s="159">
        <v>20000</v>
      </c>
      <c r="U10" s="65">
        <f t="shared" si="0"/>
        <v>40000</v>
      </c>
      <c r="V10" s="66" t="s">
        <v>91</v>
      </c>
      <c r="W10" s="98" t="s">
        <v>90</v>
      </c>
      <c r="X10" s="66" t="s">
        <v>333</v>
      </c>
      <c r="Y10" s="62" t="s">
        <v>154</v>
      </c>
      <c r="Z10" s="61" t="s">
        <v>51</v>
      </c>
    </row>
    <row r="11" spans="1:26" s="2" customFormat="1" ht="86.25" customHeight="1" x14ac:dyDescent="0.2">
      <c r="A11" s="63" t="s">
        <v>168</v>
      </c>
      <c r="B11" s="64" t="s">
        <v>337</v>
      </c>
      <c r="C11" s="99" t="s">
        <v>338</v>
      </c>
      <c r="D11" s="65">
        <v>500000</v>
      </c>
      <c r="E11" s="96">
        <f t="shared" si="1"/>
        <v>145000</v>
      </c>
      <c r="F11" s="148">
        <v>40000</v>
      </c>
      <c r="G11" s="168">
        <v>15000</v>
      </c>
      <c r="H11" s="179">
        <v>15000</v>
      </c>
      <c r="I11" s="68">
        <f t="shared" ref="I11" si="4">SUM(F11:H11)</f>
        <v>70000</v>
      </c>
      <c r="J11" s="40"/>
      <c r="K11" s="40">
        <v>30000</v>
      </c>
      <c r="L11" s="40"/>
      <c r="M11" s="139"/>
      <c r="N11" s="40">
        <v>15000</v>
      </c>
      <c r="O11" s="40"/>
      <c r="P11" s="40"/>
      <c r="Q11" s="40"/>
      <c r="R11" s="91">
        <f t="shared" si="3"/>
        <v>45000</v>
      </c>
      <c r="S11" s="168">
        <v>15000</v>
      </c>
      <c r="T11" s="159">
        <v>15000</v>
      </c>
      <c r="U11" s="65">
        <f t="shared" si="0"/>
        <v>75000</v>
      </c>
      <c r="V11" s="66" t="s">
        <v>92</v>
      </c>
      <c r="W11" s="98">
        <v>4141001</v>
      </c>
      <c r="X11" s="66" t="s">
        <v>336</v>
      </c>
      <c r="Y11" s="62" t="s">
        <v>179</v>
      </c>
      <c r="Z11" s="61" t="s">
        <v>51</v>
      </c>
    </row>
    <row r="12" spans="1:26" s="2" customFormat="1" ht="65.25" customHeight="1" x14ac:dyDescent="0.2">
      <c r="A12" s="100" t="s">
        <v>170</v>
      </c>
      <c r="B12" s="97" t="s">
        <v>199</v>
      </c>
      <c r="C12" s="99" t="s">
        <v>203</v>
      </c>
      <c r="D12" s="65">
        <v>600000</v>
      </c>
      <c r="E12" s="96">
        <f t="shared" si="1"/>
        <v>205000</v>
      </c>
      <c r="F12" s="91">
        <v>25000</v>
      </c>
      <c r="G12" s="86">
        <v>50000</v>
      </c>
      <c r="H12" s="81">
        <v>50000</v>
      </c>
      <c r="I12" s="68">
        <f t="shared" si="2"/>
        <v>125000</v>
      </c>
      <c r="J12" s="73"/>
      <c r="K12" s="73">
        <v>20000</v>
      </c>
      <c r="L12" s="73"/>
      <c r="M12" s="138"/>
      <c r="N12" s="73">
        <v>20000</v>
      </c>
      <c r="O12" s="73"/>
      <c r="P12" s="73"/>
      <c r="Q12" s="73"/>
      <c r="R12" s="91">
        <f t="shared" si="3"/>
        <v>40000</v>
      </c>
      <c r="S12" s="86">
        <v>20000</v>
      </c>
      <c r="T12" s="160">
        <v>20000</v>
      </c>
      <c r="U12" s="65">
        <f t="shared" si="0"/>
        <v>80000</v>
      </c>
      <c r="V12" s="101" t="s">
        <v>149</v>
      </c>
      <c r="W12" s="98" t="s">
        <v>314</v>
      </c>
      <c r="X12" s="101" t="s">
        <v>157</v>
      </c>
      <c r="Y12" s="62" t="s">
        <v>152</v>
      </c>
      <c r="Z12" s="61" t="s">
        <v>51</v>
      </c>
    </row>
    <row r="13" spans="1:26" s="2" customFormat="1" ht="76.5" customHeight="1" x14ac:dyDescent="0.2">
      <c r="A13" s="100" t="s">
        <v>170</v>
      </c>
      <c r="B13" s="97" t="s">
        <v>394</v>
      </c>
      <c r="C13" s="99" t="s">
        <v>205</v>
      </c>
      <c r="D13" s="65">
        <v>300000</v>
      </c>
      <c r="E13" s="96">
        <f t="shared" si="1"/>
        <v>60000</v>
      </c>
      <c r="F13" s="91">
        <v>10000</v>
      </c>
      <c r="G13" s="86">
        <v>10000</v>
      </c>
      <c r="H13" s="81">
        <v>10000</v>
      </c>
      <c r="I13" s="68">
        <f t="shared" si="2"/>
        <v>30000</v>
      </c>
      <c r="J13" s="73"/>
      <c r="K13" s="73">
        <v>10000</v>
      </c>
      <c r="L13" s="73"/>
      <c r="M13" s="138"/>
      <c r="N13" s="73"/>
      <c r="O13" s="73"/>
      <c r="P13" s="73"/>
      <c r="Q13" s="73"/>
      <c r="R13" s="91">
        <f t="shared" si="3"/>
        <v>10000</v>
      </c>
      <c r="S13" s="86">
        <v>10000</v>
      </c>
      <c r="T13" s="160">
        <v>10000</v>
      </c>
      <c r="U13" s="65">
        <f t="shared" si="0"/>
        <v>30000</v>
      </c>
      <c r="V13" s="101" t="s">
        <v>149</v>
      </c>
      <c r="W13" s="98" t="s">
        <v>306</v>
      </c>
      <c r="X13" s="101" t="s">
        <v>157</v>
      </c>
      <c r="Y13" s="62" t="s">
        <v>395</v>
      </c>
      <c r="Z13" s="61" t="s">
        <v>51</v>
      </c>
    </row>
    <row r="14" spans="1:26" s="2" customFormat="1" ht="75.75" customHeight="1" x14ac:dyDescent="0.2">
      <c r="A14" s="100" t="s">
        <v>170</v>
      </c>
      <c r="B14" s="97" t="s">
        <v>392</v>
      </c>
      <c r="C14" s="99" t="s">
        <v>206</v>
      </c>
      <c r="D14" s="65">
        <v>100000</v>
      </c>
      <c r="E14" s="96">
        <f t="shared" si="1"/>
        <v>25000</v>
      </c>
      <c r="F14" s="91">
        <v>0</v>
      </c>
      <c r="G14" s="86">
        <v>7500</v>
      </c>
      <c r="H14" s="81">
        <v>7500</v>
      </c>
      <c r="I14" s="68">
        <f t="shared" si="2"/>
        <v>15000</v>
      </c>
      <c r="J14" s="73"/>
      <c r="K14" s="73"/>
      <c r="L14" s="73"/>
      <c r="M14" s="73"/>
      <c r="N14" s="73"/>
      <c r="O14" s="73"/>
      <c r="P14" s="73"/>
      <c r="Q14" s="73"/>
      <c r="R14" s="91">
        <f t="shared" si="3"/>
        <v>0</v>
      </c>
      <c r="S14" s="86">
        <v>5000</v>
      </c>
      <c r="T14" s="160">
        <v>5000</v>
      </c>
      <c r="U14" s="65">
        <f t="shared" si="0"/>
        <v>10000</v>
      </c>
      <c r="V14" s="101" t="s">
        <v>149</v>
      </c>
      <c r="W14" s="98" t="s">
        <v>90</v>
      </c>
      <c r="X14" s="101" t="s">
        <v>157</v>
      </c>
      <c r="Y14" s="62" t="s">
        <v>154</v>
      </c>
      <c r="Z14" s="61" t="s">
        <v>51</v>
      </c>
    </row>
    <row r="15" spans="1:26" s="2" customFormat="1" ht="63.75" customHeight="1" x14ac:dyDescent="0.2">
      <c r="A15" s="100" t="s">
        <v>170</v>
      </c>
      <c r="B15" s="97" t="s">
        <v>200</v>
      </c>
      <c r="C15" s="99" t="s">
        <v>204</v>
      </c>
      <c r="D15" s="65">
        <v>500000</v>
      </c>
      <c r="E15" s="96">
        <f t="shared" si="1"/>
        <v>110000</v>
      </c>
      <c r="F15" s="91">
        <v>10000</v>
      </c>
      <c r="G15" s="86">
        <v>20000</v>
      </c>
      <c r="H15" s="81">
        <v>20000</v>
      </c>
      <c r="I15" s="68">
        <f t="shared" si="2"/>
        <v>50000</v>
      </c>
      <c r="J15" s="73"/>
      <c r="K15" s="73">
        <v>10000</v>
      </c>
      <c r="L15" s="73"/>
      <c r="M15" s="73"/>
      <c r="N15" s="73">
        <v>10000</v>
      </c>
      <c r="O15" s="73"/>
      <c r="P15" s="73"/>
      <c r="Q15" s="73"/>
      <c r="R15" s="91">
        <f t="shared" si="3"/>
        <v>20000</v>
      </c>
      <c r="S15" s="86">
        <v>20000</v>
      </c>
      <c r="T15" s="160">
        <v>20000</v>
      </c>
      <c r="U15" s="65">
        <f t="shared" si="0"/>
        <v>60000</v>
      </c>
      <c r="V15" s="101" t="s">
        <v>149</v>
      </c>
      <c r="W15" s="98">
        <v>4141001</v>
      </c>
      <c r="X15" s="101" t="s">
        <v>157</v>
      </c>
      <c r="Y15" s="62" t="s">
        <v>152</v>
      </c>
      <c r="Z15" s="61" t="s">
        <v>51</v>
      </c>
    </row>
    <row r="16" spans="1:26" s="2" customFormat="1" ht="63.75" customHeight="1" x14ac:dyDescent="0.2">
      <c r="A16" s="100" t="s">
        <v>170</v>
      </c>
      <c r="B16" s="97" t="s">
        <v>393</v>
      </c>
      <c r="C16" s="99" t="s">
        <v>207</v>
      </c>
      <c r="D16" s="65">
        <v>100000</v>
      </c>
      <c r="E16" s="96">
        <f t="shared" si="1"/>
        <v>30000</v>
      </c>
      <c r="F16" s="91">
        <v>0</v>
      </c>
      <c r="G16" s="86">
        <v>7500</v>
      </c>
      <c r="H16" s="81">
        <v>7500</v>
      </c>
      <c r="I16" s="68">
        <f t="shared" si="2"/>
        <v>15000</v>
      </c>
      <c r="J16" s="73"/>
      <c r="K16" s="73"/>
      <c r="L16" s="73"/>
      <c r="M16" s="73"/>
      <c r="N16" s="73"/>
      <c r="O16" s="73"/>
      <c r="P16" s="73"/>
      <c r="Q16" s="73"/>
      <c r="R16" s="91">
        <f t="shared" si="3"/>
        <v>0</v>
      </c>
      <c r="S16" s="86">
        <v>7500</v>
      </c>
      <c r="T16" s="160">
        <v>7500</v>
      </c>
      <c r="U16" s="65">
        <f t="shared" si="0"/>
        <v>15000</v>
      </c>
      <c r="V16" s="101" t="s">
        <v>149</v>
      </c>
      <c r="W16" s="98" t="s">
        <v>90</v>
      </c>
      <c r="X16" s="101" t="s">
        <v>157</v>
      </c>
      <c r="Y16" s="62" t="s">
        <v>154</v>
      </c>
      <c r="Z16" s="61" t="s">
        <v>51</v>
      </c>
    </row>
    <row r="17" spans="1:26" s="2" customFormat="1" ht="91.5" customHeight="1" x14ac:dyDescent="0.2">
      <c r="A17" s="100" t="s">
        <v>170</v>
      </c>
      <c r="B17" s="97" t="s">
        <v>339</v>
      </c>
      <c r="C17" s="99" t="s">
        <v>353</v>
      </c>
      <c r="D17" s="65">
        <v>400000</v>
      </c>
      <c r="E17" s="96">
        <f t="shared" si="1"/>
        <v>310000</v>
      </c>
      <c r="F17" s="91">
        <v>80000</v>
      </c>
      <c r="G17" s="86">
        <v>50000</v>
      </c>
      <c r="H17" s="81">
        <v>50000</v>
      </c>
      <c r="I17" s="68">
        <f t="shared" si="2"/>
        <v>180000</v>
      </c>
      <c r="J17" s="73"/>
      <c r="K17" s="73">
        <v>30000</v>
      </c>
      <c r="L17" s="73"/>
      <c r="M17" s="73"/>
      <c r="N17" s="73"/>
      <c r="O17" s="73"/>
      <c r="P17" s="73"/>
      <c r="Q17" s="73"/>
      <c r="R17" s="91">
        <f t="shared" si="3"/>
        <v>30000</v>
      </c>
      <c r="S17" s="86">
        <v>50000</v>
      </c>
      <c r="T17" s="160">
        <v>50000</v>
      </c>
      <c r="U17" s="65">
        <f t="shared" si="0"/>
        <v>130000</v>
      </c>
      <c r="V17" s="101" t="s">
        <v>149</v>
      </c>
      <c r="W17" s="98">
        <v>4141001</v>
      </c>
      <c r="X17" s="101" t="s">
        <v>157</v>
      </c>
      <c r="Y17" s="62" t="s">
        <v>179</v>
      </c>
      <c r="Z17" s="61" t="s">
        <v>51</v>
      </c>
    </row>
    <row r="18" spans="1:26" s="2" customFormat="1" ht="105" customHeight="1" x14ac:dyDescent="0.2">
      <c r="A18" s="100" t="s">
        <v>170</v>
      </c>
      <c r="B18" s="97" t="s">
        <v>391</v>
      </c>
      <c r="C18" s="99" t="s">
        <v>208</v>
      </c>
      <c r="D18" s="65">
        <v>200000</v>
      </c>
      <c r="E18" s="96">
        <f t="shared" si="1"/>
        <v>160000</v>
      </c>
      <c r="F18" s="91">
        <v>100000</v>
      </c>
      <c r="G18" s="86">
        <v>10000</v>
      </c>
      <c r="H18" s="81">
        <v>10000</v>
      </c>
      <c r="I18" s="68">
        <f t="shared" si="2"/>
        <v>120000</v>
      </c>
      <c r="J18" s="73"/>
      <c r="K18" s="73">
        <v>10000</v>
      </c>
      <c r="L18" s="73"/>
      <c r="M18" s="73"/>
      <c r="N18" s="73">
        <v>10000</v>
      </c>
      <c r="O18" s="73"/>
      <c r="P18" s="73"/>
      <c r="Q18" s="73"/>
      <c r="R18" s="91">
        <f t="shared" si="3"/>
        <v>20000</v>
      </c>
      <c r="S18" s="86">
        <v>10000</v>
      </c>
      <c r="T18" s="160">
        <v>10000</v>
      </c>
      <c r="U18" s="65">
        <f t="shared" si="0"/>
        <v>40000</v>
      </c>
      <c r="V18" s="101" t="s">
        <v>149</v>
      </c>
      <c r="W18" s="98" t="s">
        <v>306</v>
      </c>
      <c r="X18" s="101" t="s">
        <v>157</v>
      </c>
      <c r="Y18" s="62" t="s">
        <v>395</v>
      </c>
      <c r="Z18" s="61" t="s">
        <v>51</v>
      </c>
    </row>
    <row r="19" spans="1:26" s="2" customFormat="1" ht="63.75" x14ac:dyDescent="0.2">
      <c r="A19" s="100" t="s">
        <v>170</v>
      </c>
      <c r="B19" s="97" t="s">
        <v>390</v>
      </c>
      <c r="C19" s="99" t="s">
        <v>209</v>
      </c>
      <c r="D19" s="65">
        <v>400000</v>
      </c>
      <c r="E19" s="96">
        <f t="shared" si="1"/>
        <v>85000</v>
      </c>
      <c r="F19" s="91">
        <v>5000</v>
      </c>
      <c r="G19" s="86">
        <v>5000</v>
      </c>
      <c r="H19" s="81">
        <v>5000</v>
      </c>
      <c r="I19" s="68">
        <f t="shared" si="2"/>
        <v>15000</v>
      </c>
      <c r="J19" s="73"/>
      <c r="K19" s="73">
        <v>25000</v>
      </c>
      <c r="L19" s="73"/>
      <c r="M19" s="73"/>
      <c r="N19" s="73">
        <v>5000</v>
      </c>
      <c r="O19" s="73"/>
      <c r="P19" s="73"/>
      <c r="Q19" s="73"/>
      <c r="R19" s="91">
        <f t="shared" si="3"/>
        <v>30000</v>
      </c>
      <c r="S19" s="86">
        <v>20000</v>
      </c>
      <c r="T19" s="160">
        <v>20000</v>
      </c>
      <c r="U19" s="65">
        <f t="shared" si="0"/>
        <v>70000</v>
      </c>
      <c r="V19" s="101" t="s">
        <v>149</v>
      </c>
      <c r="W19" s="98" t="s">
        <v>306</v>
      </c>
      <c r="X19" s="101" t="s">
        <v>157</v>
      </c>
      <c r="Y19" s="62" t="s">
        <v>395</v>
      </c>
      <c r="Z19" s="61" t="s">
        <v>51</v>
      </c>
    </row>
    <row r="20" spans="1:26" s="2" customFormat="1" ht="51" x14ac:dyDescent="0.2">
      <c r="A20" s="100" t="s">
        <v>88</v>
      </c>
      <c r="B20" s="97" t="s">
        <v>455</v>
      </c>
      <c r="C20" s="102" t="s">
        <v>202</v>
      </c>
      <c r="D20" s="65">
        <v>600000</v>
      </c>
      <c r="E20" s="96">
        <f t="shared" si="1"/>
        <v>550000</v>
      </c>
      <c r="F20" s="91">
        <v>150000</v>
      </c>
      <c r="G20" s="86">
        <v>50000</v>
      </c>
      <c r="H20" s="81">
        <v>50000</v>
      </c>
      <c r="I20" s="68">
        <f t="shared" si="2"/>
        <v>250000</v>
      </c>
      <c r="J20" s="73"/>
      <c r="K20" s="73">
        <v>150000</v>
      </c>
      <c r="L20" s="73"/>
      <c r="M20" s="73"/>
      <c r="N20" s="73">
        <v>50000</v>
      </c>
      <c r="O20" s="73"/>
      <c r="P20" s="73"/>
      <c r="Q20" s="138"/>
      <c r="R20" s="91">
        <f>SUM(J20:P20)</f>
        <v>200000</v>
      </c>
      <c r="S20" s="86">
        <v>50000</v>
      </c>
      <c r="T20" s="160">
        <v>50000</v>
      </c>
      <c r="U20" s="65">
        <f t="shared" si="0"/>
        <v>300000</v>
      </c>
      <c r="V20" s="101" t="s">
        <v>149</v>
      </c>
      <c r="W20" s="98">
        <v>414100</v>
      </c>
      <c r="X20" s="101" t="s">
        <v>157</v>
      </c>
      <c r="Y20" s="62" t="s">
        <v>340</v>
      </c>
      <c r="Z20" s="61" t="s">
        <v>51</v>
      </c>
    </row>
    <row r="21" spans="1:26" s="2" customFormat="1" ht="63.75" x14ac:dyDescent="0.2">
      <c r="A21" s="100" t="s">
        <v>170</v>
      </c>
      <c r="B21" s="97" t="s">
        <v>191</v>
      </c>
      <c r="C21" s="102" t="s">
        <v>201</v>
      </c>
      <c r="D21" s="65">
        <v>800000</v>
      </c>
      <c r="E21" s="96">
        <f t="shared" si="1"/>
        <v>410000</v>
      </c>
      <c r="F21" s="91">
        <v>10000</v>
      </c>
      <c r="G21" s="86">
        <v>10000</v>
      </c>
      <c r="H21" s="81">
        <v>10000</v>
      </c>
      <c r="I21" s="68">
        <f t="shared" si="2"/>
        <v>30000</v>
      </c>
      <c r="J21" s="73"/>
      <c r="K21" s="73">
        <v>80000</v>
      </c>
      <c r="L21" s="73"/>
      <c r="M21" s="73"/>
      <c r="N21" s="73"/>
      <c r="O21" s="73"/>
      <c r="P21" s="73"/>
      <c r="Q21" s="138"/>
      <c r="R21" s="91">
        <f>SUM(J21:P21)</f>
        <v>80000</v>
      </c>
      <c r="S21" s="86">
        <v>150000</v>
      </c>
      <c r="T21" s="160">
        <v>150000</v>
      </c>
      <c r="U21" s="65">
        <f t="shared" si="0"/>
        <v>380000</v>
      </c>
      <c r="V21" s="101" t="s">
        <v>149</v>
      </c>
      <c r="W21" s="98" t="s">
        <v>171</v>
      </c>
      <c r="X21" s="101" t="s">
        <v>157</v>
      </c>
      <c r="Y21" s="62" t="s">
        <v>156</v>
      </c>
      <c r="Z21" s="61" t="s">
        <v>51</v>
      </c>
    </row>
    <row r="22" spans="1:26" s="2" customFormat="1" ht="64.5" customHeight="1" x14ac:dyDescent="0.2">
      <c r="A22" s="63" t="s">
        <v>182</v>
      </c>
      <c r="B22" s="106" t="s">
        <v>192</v>
      </c>
      <c r="C22" s="107" t="s">
        <v>210</v>
      </c>
      <c r="D22" s="65">
        <v>500000</v>
      </c>
      <c r="E22" s="96">
        <f t="shared" si="1"/>
        <v>225000</v>
      </c>
      <c r="F22" s="91">
        <v>50000</v>
      </c>
      <c r="G22" s="86">
        <v>50000</v>
      </c>
      <c r="H22" s="81"/>
      <c r="I22" s="68">
        <f t="shared" si="2"/>
        <v>100000</v>
      </c>
      <c r="J22" s="73"/>
      <c r="K22" s="73">
        <v>50000</v>
      </c>
      <c r="L22" s="73"/>
      <c r="M22" s="73"/>
      <c r="N22" s="73"/>
      <c r="O22" s="73"/>
      <c r="P22" s="73"/>
      <c r="Q22" s="73"/>
      <c r="R22" s="91">
        <v>50000</v>
      </c>
      <c r="S22" s="86">
        <v>75000</v>
      </c>
      <c r="T22" s="160">
        <v>0</v>
      </c>
      <c r="U22" s="65">
        <f t="shared" si="0"/>
        <v>125000</v>
      </c>
      <c r="V22" s="66" t="s">
        <v>158</v>
      </c>
      <c r="W22" s="98" t="s">
        <v>409</v>
      </c>
      <c r="X22" s="66" t="s">
        <v>158</v>
      </c>
      <c r="Y22" s="62" t="s">
        <v>408</v>
      </c>
      <c r="Z22" s="61" t="s">
        <v>51</v>
      </c>
    </row>
    <row r="23" spans="1:26" s="2" customFormat="1" ht="67.5" customHeight="1" x14ac:dyDescent="0.2">
      <c r="A23" s="63" t="s">
        <v>182</v>
      </c>
      <c r="B23" s="106" t="s">
        <v>193</v>
      </c>
      <c r="C23" s="107" t="s">
        <v>307</v>
      </c>
      <c r="D23" s="65">
        <v>200000</v>
      </c>
      <c r="E23" s="96">
        <f t="shared" si="1"/>
        <v>502740</v>
      </c>
      <c r="F23" s="91">
        <v>65596</v>
      </c>
      <c r="G23" s="86">
        <v>0</v>
      </c>
      <c r="H23" s="81">
        <v>0</v>
      </c>
      <c r="I23" s="68">
        <f t="shared" si="2"/>
        <v>65596</v>
      </c>
      <c r="J23" s="73"/>
      <c r="K23" s="73">
        <v>5000</v>
      </c>
      <c r="L23" s="73"/>
      <c r="M23" s="73">
        <v>20000</v>
      </c>
      <c r="N23" s="73"/>
      <c r="O23" s="73"/>
      <c r="P23" s="73">
        <v>392144</v>
      </c>
      <c r="Q23" s="73"/>
      <c r="R23" s="91">
        <f t="shared" ref="R23:R70" si="5">SUM(J23:Q23)</f>
        <v>417144</v>
      </c>
      <c r="S23" s="86">
        <v>10000</v>
      </c>
      <c r="T23" s="160">
        <v>10000</v>
      </c>
      <c r="U23" s="65">
        <f t="shared" si="0"/>
        <v>437144</v>
      </c>
      <c r="V23" s="66" t="s">
        <v>158</v>
      </c>
      <c r="W23" s="98" t="s">
        <v>410</v>
      </c>
      <c r="X23" s="66" t="s">
        <v>158</v>
      </c>
      <c r="Y23" s="62" t="s">
        <v>408</v>
      </c>
      <c r="Z23" s="61" t="s">
        <v>51</v>
      </c>
    </row>
    <row r="24" spans="1:26" s="2" customFormat="1" ht="75" customHeight="1" x14ac:dyDescent="0.2">
      <c r="A24" s="63" t="s">
        <v>182</v>
      </c>
      <c r="B24" s="106" t="s">
        <v>453</v>
      </c>
      <c r="C24" s="107" t="s">
        <v>211</v>
      </c>
      <c r="D24" s="65">
        <v>50000</v>
      </c>
      <c r="E24" s="96">
        <f t="shared" si="1"/>
        <v>35000</v>
      </c>
      <c r="F24" s="91">
        <v>5000</v>
      </c>
      <c r="G24" s="86">
        <v>0</v>
      </c>
      <c r="H24" s="81">
        <v>0</v>
      </c>
      <c r="I24" s="68">
        <f t="shared" si="2"/>
        <v>5000</v>
      </c>
      <c r="J24" s="73"/>
      <c r="K24" s="73">
        <v>5000</v>
      </c>
      <c r="L24" s="73"/>
      <c r="M24" s="73">
        <v>5000</v>
      </c>
      <c r="N24" s="73"/>
      <c r="O24" s="73"/>
      <c r="P24" s="73"/>
      <c r="Q24" s="73"/>
      <c r="R24" s="91">
        <f t="shared" si="5"/>
        <v>10000</v>
      </c>
      <c r="S24" s="86">
        <v>10000</v>
      </c>
      <c r="T24" s="160">
        <v>10000</v>
      </c>
      <c r="U24" s="65">
        <f t="shared" si="0"/>
        <v>30000</v>
      </c>
      <c r="V24" s="66" t="s">
        <v>308</v>
      </c>
      <c r="W24" s="98" t="s">
        <v>412</v>
      </c>
      <c r="X24" s="66" t="s">
        <v>157</v>
      </c>
      <c r="Y24" s="62" t="s">
        <v>411</v>
      </c>
      <c r="Z24" s="61" t="s">
        <v>51</v>
      </c>
    </row>
    <row r="25" spans="1:26" s="2" customFormat="1" ht="60" x14ac:dyDescent="0.2">
      <c r="A25" s="63" t="s">
        <v>182</v>
      </c>
      <c r="B25" s="106" t="s">
        <v>212</v>
      </c>
      <c r="C25" s="108" t="s">
        <v>213</v>
      </c>
      <c r="D25" s="65">
        <v>40000</v>
      </c>
      <c r="E25" s="96">
        <f t="shared" si="1"/>
        <v>120000</v>
      </c>
      <c r="F25" s="91">
        <v>42000</v>
      </c>
      <c r="G25" s="86">
        <v>0</v>
      </c>
      <c r="H25" s="81">
        <v>0</v>
      </c>
      <c r="I25" s="68">
        <f t="shared" si="2"/>
        <v>42000</v>
      </c>
      <c r="J25" s="73"/>
      <c r="K25" s="73">
        <v>10000</v>
      </c>
      <c r="L25" s="73"/>
      <c r="M25" s="73">
        <v>8000</v>
      </c>
      <c r="N25" s="73"/>
      <c r="O25" s="73"/>
      <c r="P25" s="73"/>
      <c r="Q25" s="73"/>
      <c r="R25" s="91">
        <f t="shared" si="5"/>
        <v>18000</v>
      </c>
      <c r="S25" s="86">
        <v>30000</v>
      </c>
      <c r="T25" s="160">
        <v>30000</v>
      </c>
      <c r="U25" s="65">
        <f t="shared" si="0"/>
        <v>78000</v>
      </c>
      <c r="V25" s="66" t="s">
        <v>93</v>
      </c>
      <c r="W25" s="98" t="s">
        <v>412</v>
      </c>
      <c r="X25" s="66" t="s">
        <v>157</v>
      </c>
      <c r="Y25" s="62" t="s">
        <v>411</v>
      </c>
      <c r="Z25" s="61" t="s">
        <v>51</v>
      </c>
    </row>
    <row r="26" spans="1:26" s="2" customFormat="1" ht="62.25" customHeight="1" x14ac:dyDescent="0.2">
      <c r="A26" s="63" t="s">
        <v>168</v>
      </c>
      <c r="B26" s="64" t="s">
        <v>354</v>
      </c>
      <c r="C26" s="109" t="s">
        <v>214</v>
      </c>
      <c r="D26" s="65">
        <v>100000</v>
      </c>
      <c r="E26" s="96">
        <f t="shared" si="1"/>
        <v>241814</v>
      </c>
      <c r="F26" s="147">
        <v>70000</v>
      </c>
      <c r="G26" s="167">
        <v>15000</v>
      </c>
      <c r="H26" s="178">
        <v>15000</v>
      </c>
      <c r="I26" s="68">
        <f t="shared" si="2"/>
        <v>100000</v>
      </c>
      <c r="J26" s="73"/>
      <c r="K26" s="73"/>
      <c r="L26" s="73"/>
      <c r="M26" s="73"/>
      <c r="N26" s="73"/>
      <c r="O26" s="73">
        <v>141814</v>
      </c>
      <c r="P26" s="73"/>
      <c r="Q26" s="73"/>
      <c r="R26" s="91">
        <f t="shared" si="5"/>
        <v>141814</v>
      </c>
      <c r="S26" s="175">
        <v>0</v>
      </c>
      <c r="T26" s="163">
        <v>0</v>
      </c>
      <c r="U26" s="65">
        <f t="shared" si="0"/>
        <v>141814</v>
      </c>
      <c r="V26" s="66" t="s">
        <v>91</v>
      </c>
      <c r="W26" s="98">
        <v>415200</v>
      </c>
      <c r="X26" s="66" t="s">
        <v>157</v>
      </c>
      <c r="Y26" s="62">
        <v>2016</v>
      </c>
      <c r="Z26" s="61" t="s">
        <v>51</v>
      </c>
    </row>
    <row r="27" spans="1:26" s="2" customFormat="1" ht="79.5" customHeight="1" x14ac:dyDescent="0.2">
      <c r="A27" s="63" t="s">
        <v>168</v>
      </c>
      <c r="B27" s="64" t="s">
        <v>342</v>
      </c>
      <c r="C27" s="109" t="s">
        <v>215</v>
      </c>
      <c r="D27" s="65">
        <v>60000</v>
      </c>
      <c r="E27" s="96">
        <f t="shared" si="1"/>
        <v>30000</v>
      </c>
      <c r="F27" s="149">
        <v>10000</v>
      </c>
      <c r="G27" s="169">
        <v>10000</v>
      </c>
      <c r="H27" s="180">
        <v>10000</v>
      </c>
      <c r="I27" s="68">
        <f t="shared" si="2"/>
        <v>30000</v>
      </c>
      <c r="J27" s="73"/>
      <c r="K27" s="73"/>
      <c r="L27" s="73"/>
      <c r="M27" s="73"/>
      <c r="N27" s="73"/>
      <c r="O27" s="73"/>
      <c r="P27" s="73"/>
      <c r="Q27" s="73"/>
      <c r="R27" s="91">
        <f t="shared" si="5"/>
        <v>0</v>
      </c>
      <c r="S27" s="175">
        <v>0</v>
      </c>
      <c r="T27" s="163">
        <v>0</v>
      </c>
      <c r="U27" s="65">
        <f t="shared" si="0"/>
        <v>0</v>
      </c>
      <c r="V27" s="66" t="s">
        <v>91</v>
      </c>
      <c r="W27" s="98" t="s">
        <v>341</v>
      </c>
      <c r="X27" s="66" t="s">
        <v>157</v>
      </c>
      <c r="Y27" s="62">
        <v>2015</v>
      </c>
      <c r="Z27" s="61" t="s">
        <v>51</v>
      </c>
    </row>
    <row r="28" spans="1:26" s="2" customFormat="1" ht="56.25" customHeight="1" x14ac:dyDescent="0.2">
      <c r="A28" s="63" t="s">
        <v>168</v>
      </c>
      <c r="B28" s="64" t="s">
        <v>216</v>
      </c>
      <c r="C28" s="109" t="s">
        <v>217</v>
      </c>
      <c r="D28" s="65">
        <v>122500</v>
      </c>
      <c r="E28" s="96">
        <f t="shared" si="1"/>
        <v>32500</v>
      </c>
      <c r="F28" s="149">
        <v>9000</v>
      </c>
      <c r="G28" s="169">
        <v>11750</v>
      </c>
      <c r="H28" s="180">
        <v>11750</v>
      </c>
      <c r="I28" s="68">
        <f t="shared" si="2"/>
        <v>32500</v>
      </c>
      <c r="J28" s="73"/>
      <c r="K28" s="73"/>
      <c r="L28" s="73"/>
      <c r="M28" s="73"/>
      <c r="N28" s="73"/>
      <c r="O28" s="73"/>
      <c r="P28" s="73"/>
      <c r="Q28" s="73"/>
      <c r="R28" s="91">
        <f t="shared" si="5"/>
        <v>0</v>
      </c>
      <c r="S28" s="176">
        <v>0</v>
      </c>
      <c r="T28" s="164">
        <v>0</v>
      </c>
      <c r="U28" s="65">
        <f t="shared" si="0"/>
        <v>0</v>
      </c>
      <c r="V28" s="66" t="s">
        <v>91</v>
      </c>
      <c r="W28" s="98">
        <v>4152005</v>
      </c>
      <c r="X28" s="66" t="s">
        <v>157</v>
      </c>
      <c r="Y28" s="62">
        <v>2015</v>
      </c>
      <c r="Z28" s="61" t="s">
        <v>51</v>
      </c>
    </row>
    <row r="29" spans="1:26" s="2" customFormat="1" ht="80.25" customHeight="1" x14ac:dyDescent="0.2">
      <c r="A29" s="63" t="s">
        <v>168</v>
      </c>
      <c r="B29" s="64" t="s">
        <v>218</v>
      </c>
      <c r="C29" s="109" t="s">
        <v>219</v>
      </c>
      <c r="D29" s="65">
        <v>100000</v>
      </c>
      <c r="E29" s="96">
        <f t="shared" si="1"/>
        <v>47000</v>
      </c>
      <c r="F29" s="91">
        <v>20000</v>
      </c>
      <c r="G29" s="86">
        <v>13500</v>
      </c>
      <c r="H29" s="81">
        <v>13500</v>
      </c>
      <c r="I29" s="68">
        <f t="shared" si="2"/>
        <v>47000</v>
      </c>
      <c r="J29" s="73"/>
      <c r="K29" s="73"/>
      <c r="L29" s="73"/>
      <c r="M29" s="73"/>
      <c r="N29" s="73"/>
      <c r="O29" s="73"/>
      <c r="P29" s="73"/>
      <c r="Q29" s="73"/>
      <c r="R29" s="91">
        <f t="shared" si="5"/>
        <v>0</v>
      </c>
      <c r="S29" s="176">
        <v>0</v>
      </c>
      <c r="T29" s="164">
        <v>0</v>
      </c>
      <c r="U29" s="65">
        <f t="shared" si="0"/>
        <v>0</v>
      </c>
      <c r="V29" s="66" t="s">
        <v>91</v>
      </c>
      <c r="W29" s="98">
        <v>415200</v>
      </c>
      <c r="X29" s="66" t="s">
        <v>157</v>
      </c>
      <c r="Y29" s="62">
        <v>2016</v>
      </c>
      <c r="Z29" s="61" t="s">
        <v>51</v>
      </c>
    </row>
    <row r="30" spans="1:26" s="2" customFormat="1" ht="103.5" customHeight="1" x14ac:dyDescent="0.2">
      <c r="A30" s="63" t="s">
        <v>183</v>
      </c>
      <c r="B30" s="64" t="s">
        <v>407</v>
      </c>
      <c r="C30" s="109" t="s">
        <v>343</v>
      </c>
      <c r="D30" s="65">
        <v>20000</v>
      </c>
      <c r="E30" s="96">
        <f t="shared" si="1"/>
        <v>7500</v>
      </c>
      <c r="F30" s="91">
        <v>2500</v>
      </c>
      <c r="G30" s="86">
        <v>2500</v>
      </c>
      <c r="H30" s="81">
        <v>2500</v>
      </c>
      <c r="I30" s="68">
        <f t="shared" si="2"/>
        <v>7500</v>
      </c>
      <c r="J30" s="73"/>
      <c r="K30" s="73"/>
      <c r="L30" s="73"/>
      <c r="M30" s="73"/>
      <c r="N30" s="73"/>
      <c r="O30" s="73"/>
      <c r="P30" s="73"/>
      <c r="Q30" s="73"/>
      <c r="R30" s="91">
        <f t="shared" si="5"/>
        <v>0</v>
      </c>
      <c r="S30" s="176">
        <v>0</v>
      </c>
      <c r="T30" s="164">
        <v>0</v>
      </c>
      <c r="U30" s="65">
        <f t="shared" si="0"/>
        <v>0</v>
      </c>
      <c r="V30" s="66" t="s">
        <v>415</v>
      </c>
      <c r="W30" s="98" t="s">
        <v>90</v>
      </c>
      <c r="X30" s="66" t="s">
        <v>117</v>
      </c>
      <c r="Y30" s="62">
        <v>2017</v>
      </c>
      <c r="Z30" s="61" t="s">
        <v>51</v>
      </c>
    </row>
    <row r="31" spans="1:26" s="2" customFormat="1" ht="88.5" customHeight="1" x14ac:dyDescent="0.2">
      <c r="A31" s="63" t="s">
        <v>168</v>
      </c>
      <c r="B31" s="64" t="s">
        <v>309</v>
      </c>
      <c r="C31" s="110" t="s">
        <v>220</v>
      </c>
      <c r="D31" s="65">
        <v>100000</v>
      </c>
      <c r="E31" s="96">
        <f t="shared" si="1"/>
        <v>30000</v>
      </c>
      <c r="F31" s="91">
        <v>30000</v>
      </c>
      <c r="G31" s="86">
        <v>0</v>
      </c>
      <c r="H31" s="81">
        <v>0</v>
      </c>
      <c r="I31" s="68">
        <f t="shared" si="2"/>
        <v>30000</v>
      </c>
      <c r="J31" s="73"/>
      <c r="K31" s="73"/>
      <c r="L31" s="73"/>
      <c r="M31" s="73"/>
      <c r="N31" s="73"/>
      <c r="O31" s="73"/>
      <c r="P31" s="73"/>
      <c r="Q31" s="73"/>
      <c r="R31" s="91">
        <f t="shared" si="5"/>
        <v>0</v>
      </c>
      <c r="S31" s="86">
        <v>0</v>
      </c>
      <c r="T31" s="160">
        <v>0</v>
      </c>
      <c r="U31" s="65">
        <f t="shared" si="0"/>
        <v>0</v>
      </c>
      <c r="V31" s="101" t="s">
        <v>94</v>
      </c>
      <c r="W31" s="98" t="s">
        <v>172</v>
      </c>
      <c r="X31" s="66" t="s">
        <v>95</v>
      </c>
      <c r="Y31" s="62" t="s">
        <v>166</v>
      </c>
      <c r="Z31" s="61" t="s">
        <v>51</v>
      </c>
    </row>
    <row r="32" spans="1:26" s="2" customFormat="1" ht="60" x14ac:dyDescent="0.2">
      <c r="A32" s="63" t="s">
        <v>168</v>
      </c>
      <c r="B32" s="64" t="s">
        <v>194</v>
      </c>
      <c r="C32" s="109" t="s">
        <v>221</v>
      </c>
      <c r="D32" s="65">
        <v>200000</v>
      </c>
      <c r="E32" s="96">
        <f t="shared" si="1"/>
        <v>40000</v>
      </c>
      <c r="F32" s="91">
        <v>20000</v>
      </c>
      <c r="G32" s="86">
        <v>0</v>
      </c>
      <c r="H32" s="81">
        <v>0</v>
      </c>
      <c r="I32" s="68">
        <f t="shared" si="2"/>
        <v>20000</v>
      </c>
      <c r="J32" s="73"/>
      <c r="K32" s="73"/>
      <c r="L32" s="73"/>
      <c r="M32" s="73"/>
      <c r="N32" s="73"/>
      <c r="O32" s="73"/>
      <c r="P32" s="73">
        <v>20000</v>
      </c>
      <c r="Q32" s="73"/>
      <c r="R32" s="91">
        <f t="shared" si="5"/>
        <v>20000</v>
      </c>
      <c r="S32" s="86">
        <v>0</v>
      </c>
      <c r="T32" s="160">
        <v>0</v>
      </c>
      <c r="U32" s="65">
        <f t="shared" si="0"/>
        <v>20000</v>
      </c>
      <c r="V32" s="101" t="s">
        <v>416</v>
      </c>
      <c r="W32" s="98" t="s">
        <v>315</v>
      </c>
      <c r="X32" s="101" t="s">
        <v>381</v>
      </c>
      <c r="Y32" s="62" t="s">
        <v>310</v>
      </c>
      <c r="Z32" s="61" t="s">
        <v>51</v>
      </c>
    </row>
    <row r="33" spans="1:26" s="2" customFormat="1" ht="74.25" customHeight="1" x14ac:dyDescent="0.2">
      <c r="A33" s="63" t="s">
        <v>168</v>
      </c>
      <c r="B33" s="64" t="s">
        <v>222</v>
      </c>
      <c r="C33" s="109" t="s">
        <v>223</v>
      </c>
      <c r="D33" s="65">
        <v>30000</v>
      </c>
      <c r="E33" s="96">
        <f t="shared" si="1"/>
        <v>11000</v>
      </c>
      <c r="F33" s="149">
        <v>5000</v>
      </c>
      <c r="G33" s="169">
        <v>3000</v>
      </c>
      <c r="H33" s="180">
        <v>3000</v>
      </c>
      <c r="I33" s="68">
        <f t="shared" si="2"/>
        <v>11000</v>
      </c>
      <c r="J33" s="73"/>
      <c r="K33" s="73"/>
      <c r="L33" s="73"/>
      <c r="M33" s="73"/>
      <c r="N33" s="73"/>
      <c r="O33" s="73"/>
      <c r="P33" s="73"/>
      <c r="Q33" s="73"/>
      <c r="R33" s="91">
        <f t="shared" si="5"/>
        <v>0</v>
      </c>
      <c r="S33" s="175">
        <v>0</v>
      </c>
      <c r="T33" s="163">
        <v>0</v>
      </c>
      <c r="U33" s="65">
        <f t="shared" si="0"/>
        <v>0</v>
      </c>
      <c r="V33" s="66" t="s">
        <v>96</v>
      </c>
      <c r="W33" s="98">
        <v>4141006</v>
      </c>
      <c r="X33" s="66" t="s">
        <v>95</v>
      </c>
      <c r="Y33" s="62">
        <v>2015</v>
      </c>
      <c r="Z33" s="61" t="s">
        <v>51</v>
      </c>
    </row>
    <row r="34" spans="1:26" s="2" customFormat="1" ht="72" x14ac:dyDescent="0.2">
      <c r="A34" s="63" t="s">
        <v>168</v>
      </c>
      <c r="B34" s="64" t="s">
        <v>224</v>
      </c>
      <c r="C34" s="109" t="s">
        <v>225</v>
      </c>
      <c r="D34" s="65">
        <v>5000</v>
      </c>
      <c r="E34" s="96">
        <f t="shared" si="1"/>
        <v>4500</v>
      </c>
      <c r="F34" s="91">
        <v>3500</v>
      </c>
      <c r="G34" s="86">
        <v>500</v>
      </c>
      <c r="H34" s="81">
        <v>500</v>
      </c>
      <c r="I34" s="68">
        <f t="shared" si="2"/>
        <v>4500</v>
      </c>
      <c r="J34" s="73"/>
      <c r="K34" s="73"/>
      <c r="L34" s="73"/>
      <c r="M34" s="73"/>
      <c r="N34" s="73"/>
      <c r="O34" s="73"/>
      <c r="P34" s="73"/>
      <c r="Q34" s="73"/>
      <c r="R34" s="91">
        <f t="shared" si="5"/>
        <v>0</v>
      </c>
      <c r="S34" s="175">
        <v>0</v>
      </c>
      <c r="T34" s="163">
        <v>0</v>
      </c>
      <c r="U34" s="65">
        <f t="shared" si="0"/>
        <v>0</v>
      </c>
      <c r="V34" s="66" t="s">
        <v>96</v>
      </c>
      <c r="W34" s="98">
        <v>4141001</v>
      </c>
      <c r="X34" s="66" t="s">
        <v>95</v>
      </c>
      <c r="Y34" s="62">
        <v>2015</v>
      </c>
      <c r="Z34" s="61" t="s">
        <v>51</v>
      </c>
    </row>
    <row r="35" spans="1:26" s="2" customFormat="1" ht="51" customHeight="1" x14ac:dyDescent="0.2">
      <c r="A35" s="63" t="s">
        <v>168</v>
      </c>
      <c r="B35" s="64" t="s">
        <v>226</v>
      </c>
      <c r="C35" s="109" t="s">
        <v>344</v>
      </c>
      <c r="D35" s="65">
        <v>850000</v>
      </c>
      <c r="E35" s="96">
        <f t="shared" si="1"/>
        <v>250000</v>
      </c>
      <c r="F35" s="149">
        <v>80000</v>
      </c>
      <c r="G35" s="169">
        <v>85000</v>
      </c>
      <c r="H35" s="180">
        <v>85000</v>
      </c>
      <c r="I35" s="68">
        <f t="shared" si="2"/>
        <v>250000</v>
      </c>
      <c r="J35" s="73"/>
      <c r="K35" s="73"/>
      <c r="L35" s="73"/>
      <c r="M35" s="73"/>
      <c r="N35" s="73"/>
      <c r="O35" s="73"/>
      <c r="P35" s="73"/>
      <c r="Q35" s="73"/>
      <c r="R35" s="91">
        <f t="shared" si="5"/>
        <v>0</v>
      </c>
      <c r="S35" s="175">
        <v>0</v>
      </c>
      <c r="T35" s="163">
        <v>0</v>
      </c>
      <c r="U35" s="65">
        <f t="shared" si="0"/>
        <v>0</v>
      </c>
      <c r="V35" s="66" t="s">
        <v>92</v>
      </c>
      <c r="W35" s="111">
        <v>4141002</v>
      </c>
      <c r="X35" s="66" t="s">
        <v>95</v>
      </c>
      <c r="Y35" s="62">
        <v>2014</v>
      </c>
      <c r="Z35" s="61" t="s">
        <v>51</v>
      </c>
    </row>
    <row r="36" spans="1:26" s="2" customFormat="1" ht="78.75" customHeight="1" x14ac:dyDescent="0.2">
      <c r="A36" s="63" t="s">
        <v>168</v>
      </c>
      <c r="B36" s="64" t="s">
        <v>228</v>
      </c>
      <c r="C36" s="109" t="s">
        <v>227</v>
      </c>
      <c r="D36" s="65">
        <v>170000</v>
      </c>
      <c r="E36" s="96">
        <f t="shared" si="1"/>
        <v>44000</v>
      </c>
      <c r="F36" s="149">
        <v>10000</v>
      </c>
      <c r="G36" s="169">
        <v>17000</v>
      </c>
      <c r="H36" s="180">
        <v>17000</v>
      </c>
      <c r="I36" s="68">
        <f t="shared" si="2"/>
        <v>44000</v>
      </c>
      <c r="J36" s="73"/>
      <c r="K36" s="73"/>
      <c r="L36" s="73"/>
      <c r="M36" s="73"/>
      <c r="N36" s="73"/>
      <c r="O36" s="73"/>
      <c r="P36" s="73"/>
      <c r="Q36" s="73"/>
      <c r="R36" s="91">
        <f t="shared" si="5"/>
        <v>0</v>
      </c>
      <c r="S36" s="175">
        <v>0</v>
      </c>
      <c r="T36" s="163">
        <v>0</v>
      </c>
      <c r="U36" s="65">
        <f t="shared" si="0"/>
        <v>0</v>
      </c>
      <c r="V36" s="66" t="s">
        <v>92</v>
      </c>
      <c r="W36" s="111">
        <v>4141008</v>
      </c>
      <c r="X36" s="66" t="s">
        <v>95</v>
      </c>
      <c r="Y36" s="62">
        <v>2014</v>
      </c>
      <c r="Z36" s="61" t="s">
        <v>51</v>
      </c>
    </row>
    <row r="37" spans="1:26" s="2" customFormat="1" ht="63" customHeight="1" x14ac:dyDescent="0.2">
      <c r="A37" s="63" t="s">
        <v>168</v>
      </c>
      <c r="B37" s="64" t="s">
        <v>413</v>
      </c>
      <c r="C37" s="109" t="s">
        <v>229</v>
      </c>
      <c r="D37" s="65">
        <v>850000</v>
      </c>
      <c r="E37" s="96">
        <f t="shared" ref="E37:E68" si="6">SUM(I37+U37)</f>
        <v>245000</v>
      </c>
      <c r="F37" s="91">
        <v>60000</v>
      </c>
      <c r="G37" s="86">
        <v>100000</v>
      </c>
      <c r="H37" s="81">
        <v>85000</v>
      </c>
      <c r="I37" s="68">
        <f t="shared" ref="I37:I68" si="7">SUM(F37:H37)</f>
        <v>245000</v>
      </c>
      <c r="J37" s="73"/>
      <c r="K37" s="73"/>
      <c r="L37" s="73"/>
      <c r="M37" s="73"/>
      <c r="N37" s="73"/>
      <c r="O37" s="73"/>
      <c r="P37" s="73"/>
      <c r="Q37" s="73"/>
      <c r="R37" s="91">
        <f t="shared" si="5"/>
        <v>0</v>
      </c>
      <c r="S37" s="175">
        <v>0</v>
      </c>
      <c r="T37" s="163">
        <v>0</v>
      </c>
      <c r="U37" s="65">
        <f t="shared" ref="U37:U68" si="8">SUM(R37:T37)</f>
        <v>0</v>
      </c>
      <c r="V37" s="66" t="s">
        <v>92</v>
      </c>
      <c r="W37" s="111">
        <v>4141007</v>
      </c>
      <c r="X37" s="66" t="s">
        <v>95</v>
      </c>
      <c r="Y37" s="62">
        <v>2014</v>
      </c>
      <c r="Z37" s="61" t="s">
        <v>51</v>
      </c>
    </row>
    <row r="38" spans="1:26" s="2" customFormat="1" ht="69.75" customHeight="1" x14ac:dyDescent="0.2">
      <c r="A38" s="63" t="s">
        <v>168</v>
      </c>
      <c r="B38" s="64" t="s">
        <v>402</v>
      </c>
      <c r="C38" s="109" t="s">
        <v>345</v>
      </c>
      <c r="D38" s="65">
        <v>200000</v>
      </c>
      <c r="E38" s="96">
        <f t="shared" si="6"/>
        <v>70000</v>
      </c>
      <c r="F38" s="91">
        <v>30000</v>
      </c>
      <c r="G38" s="86">
        <v>20000</v>
      </c>
      <c r="H38" s="81">
        <v>20000</v>
      </c>
      <c r="I38" s="68">
        <f t="shared" si="7"/>
        <v>70000</v>
      </c>
      <c r="J38" s="73"/>
      <c r="K38" s="73"/>
      <c r="L38" s="73"/>
      <c r="M38" s="73"/>
      <c r="N38" s="73"/>
      <c r="O38" s="73"/>
      <c r="P38" s="140"/>
      <c r="Q38" s="73"/>
      <c r="R38" s="91">
        <f t="shared" si="5"/>
        <v>0</v>
      </c>
      <c r="S38" s="175">
        <v>0</v>
      </c>
      <c r="T38" s="163">
        <v>0</v>
      </c>
      <c r="U38" s="65">
        <f t="shared" si="8"/>
        <v>0</v>
      </c>
      <c r="V38" s="66" t="s">
        <v>92</v>
      </c>
      <c r="W38" s="98" t="s">
        <v>403</v>
      </c>
      <c r="X38" s="66" t="s">
        <v>92</v>
      </c>
      <c r="Y38" s="62">
        <v>2017</v>
      </c>
      <c r="Z38" s="61" t="s">
        <v>51</v>
      </c>
    </row>
    <row r="39" spans="1:26" s="2" customFormat="1" ht="141.75" customHeight="1" x14ac:dyDescent="0.2">
      <c r="A39" s="63" t="s">
        <v>168</v>
      </c>
      <c r="B39" s="64" t="s">
        <v>382</v>
      </c>
      <c r="C39" s="109" t="s">
        <v>97</v>
      </c>
      <c r="D39" s="65">
        <v>150000</v>
      </c>
      <c r="E39" s="96">
        <f t="shared" si="6"/>
        <v>48000</v>
      </c>
      <c r="F39" s="91">
        <v>0</v>
      </c>
      <c r="G39" s="86">
        <v>8000</v>
      </c>
      <c r="H39" s="81">
        <v>8000</v>
      </c>
      <c r="I39" s="68">
        <f t="shared" si="7"/>
        <v>16000</v>
      </c>
      <c r="J39" s="73"/>
      <c r="K39" s="73"/>
      <c r="L39" s="73"/>
      <c r="M39" s="73"/>
      <c r="N39" s="73"/>
      <c r="O39" s="73"/>
      <c r="P39" s="73"/>
      <c r="Q39" s="73"/>
      <c r="R39" s="91">
        <f t="shared" si="5"/>
        <v>0</v>
      </c>
      <c r="S39" s="86">
        <v>16000</v>
      </c>
      <c r="T39" s="160">
        <v>16000</v>
      </c>
      <c r="U39" s="65">
        <f t="shared" si="8"/>
        <v>32000</v>
      </c>
      <c r="V39" s="66" t="s">
        <v>96</v>
      </c>
      <c r="W39" s="98" t="s">
        <v>90</v>
      </c>
      <c r="X39" s="66" t="s">
        <v>95</v>
      </c>
      <c r="Y39" s="62" t="s">
        <v>154</v>
      </c>
      <c r="Z39" s="61" t="s">
        <v>51</v>
      </c>
    </row>
    <row r="40" spans="1:26" s="2" customFormat="1" ht="57" customHeight="1" x14ac:dyDescent="0.2">
      <c r="A40" s="63" t="s">
        <v>168</v>
      </c>
      <c r="B40" s="64" t="s">
        <v>373</v>
      </c>
      <c r="C40" s="109" t="s">
        <v>230</v>
      </c>
      <c r="D40" s="65">
        <v>200000</v>
      </c>
      <c r="E40" s="96">
        <f t="shared" si="6"/>
        <v>400000</v>
      </c>
      <c r="F40" s="91">
        <v>0</v>
      </c>
      <c r="G40" s="86">
        <v>100000</v>
      </c>
      <c r="H40" s="181">
        <v>100000</v>
      </c>
      <c r="I40" s="68">
        <f t="shared" si="7"/>
        <v>200000</v>
      </c>
      <c r="J40" s="73"/>
      <c r="K40" s="73"/>
      <c r="L40" s="73"/>
      <c r="M40" s="73"/>
      <c r="N40" s="73"/>
      <c r="O40" s="73"/>
      <c r="P40" s="73"/>
      <c r="Q40" s="73"/>
      <c r="R40" s="91">
        <f t="shared" si="5"/>
        <v>0</v>
      </c>
      <c r="S40" s="86">
        <v>100000</v>
      </c>
      <c r="T40" s="160">
        <v>100000</v>
      </c>
      <c r="U40" s="65">
        <f t="shared" si="8"/>
        <v>200000</v>
      </c>
      <c r="V40" s="66" t="s">
        <v>96</v>
      </c>
      <c r="W40" s="98" t="s">
        <v>90</v>
      </c>
      <c r="X40" s="66" t="s">
        <v>95</v>
      </c>
      <c r="Y40" s="62" t="s">
        <v>154</v>
      </c>
      <c r="Z40" s="61" t="s">
        <v>51</v>
      </c>
    </row>
    <row r="41" spans="1:26" s="2" customFormat="1" ht="63" customHeight="1" x14ac:dyDescent="0.2">
      <c r="A41" s="63" t="s">
        <v>168</v>
      </c>
      <c r="B41" s="64" t="s">
        <v>232</v>
      </c>
      <c r="C41" s="109" t="s">
        <v>231</v>
      </c>
      <c r="D41" s="65">
        <v>85000</v>
      </c>
      <c r="E41" s="96">
        <f t="shared" si="6"/>
        <v>36000</v>
      </c>
      <c r="F41" s="149">
        <v>20000</v>
      </c>
      <c r="G41" s="169">
        <v>8000</v>
      </c>
      <c r="H41" s="180">
        <v>8000</v>
      </c>
      <c r="I41" s="68">
        <f t="shared" si="7"/>
        <v>36000</v>
      </c>
      <c r="J41" s="73"/>
      <c r="K41" s="73"/>
      <c r="L41" s="73"/>
      <c r="M41" s="73"/>
      <c r="N41" s="73"/>
      <c r="O41" s="73"/>
      <c r="P41" s="73"/>
      <c r="Q41" s="73"/>
      <c r="R41" s="91">
        <f t="shared" si="5"/>
        <v>0</v>
      </c>
      <c r="S41" s="175">
        <v>0</v>
      </c>
      <c r="T41" s="163">
        <v>0</v>
      </c>
      <c r="U41" s="65">
        <f t="shared" si="8"/>
        <v>0</v>
      </c>
      <c r="V41" s="66" t="s">
        <v>92</v>
      </c>
      <c r="W41" s="111">
        <v>4141003</v>
      </c>
      <c r="X41" s="66" t="s">
        <v>95</v>
      </c>
      <c r="Y41" s="62">
        <v>2014</v>
      </c>
      <c r="Z41" s="61" t="s">
        <v>51</v>
      </c>
    </row>
    <row r="42" spans="1:26" s="2" customFormat="1" ht="55.5" customHeight="1" x14ac:dyDescent="0.2">
      <c r="A42" s="63" t="s">
        <v>168</v>
      </c>
      <c r="B42" s="64" t="s">
        <v>233</v>
      </c>
      <c r="C42" s="109" t="s">
        <v>234</v>
      </c>
      <c r="D42" s="65">
        <v>1000000</v>
      </c>
      <c r="E42" s="96">
        <f t="shared" si="6"/>
        <v>290000</v>
      </c>
      <c r="F42" s="149">
        <v>90000</v>
      </c>
      <c r="G42" s="169">
        <v>100000</v>
      </c>
      <c r="H42" s="180">
        <v>100000</v>
      </c>
      <c r="I42" s="68">
        <f t="shared" si="7"/>
        <v>290000</v>
      </c>
      <c r="J42" s="73"/>
      <c r="K42" s="73"/>
      <c r="L42" s="73"/>
      <c r="M42" s="73"/>
      <c r="N42" s="73"/>
      <c r="O42" s="73"/>
      <c r="P42" s="73"/>
      <c r="Q42" s="73"/>
      <c r="R42" s="91">
        <f t="shared" si="5"/>
        <v>0</v>
      </c>
      <c r="S42" s="175">
        <v>0</v>
      </c>
      <c r="T42" s="163">
        <v>0</v>
      </c>
      <c r="U42" s="65">
        <f t="shared" si="8"/>
        <v>0</v>
      </c>
      <c r="V42" s="66" t="s">
        <v>92</v>
      </c>
      <c r="W42" s="111">
        <v>4141005</v>
      </c>
      <c r="X42" s="66" t="s">
        <v>95</v>
      </c>
      <c r="Y42" s="62">
        <v>2015</v>
      </c>
      <c r="Z42" s="61" t="s">
        <v>51</v>
      </c>
    </row>
    <row r="43" spans="1:26" s="2" customFormat="1" ht="79.5" customHeight="1" x14ac:dyDescent="0.2">
      <c r="A43" s="63" t="s">
        <v>168</v>
      </c>
      <c r="B43" s="106" t="s">
        <v>235</v>
      </c>
      <c r="C43" s="109" t="s">
        <v>326</v>
      </c>
      <c r="D43" s="112">
        <v>250000</v>
      </c>
      <c r="E43" s="113">
        <f t="shared" si="6"/>
        <v>113724</v>
      </c>
      <c r="F43" s="150">
        <v>37908</v>
      </c>
      <c r="G43" s="170">
        <v>37908</v>
      </c>
      <c r="H43" s="182">
        <v>37908</v>
      </c>
      <c r="I43" s="114">
        <f t="shared" si="7"/>
        <v>113724</v>
      </c>
      <c r="J43" s="141"/>
      <c r="K43" s="141"/>
      <c r="L43" s="141"/>
      <c r="M43" s="141"/>
      <c r="N43" s="141"/>
      <c r="O43" s="141"/>
      <c r="P43" s="141"/>
      <c r="Q43" s="141"/>
      <c r="R43" s="193">
        <f t="shared" si="5"/>
        <v>0</v>
      </c>
      <c r="S43" s="189">
        <v>0</v>
      </c>
      <c r="T43" s="190">
        <v>0</v>
      </c>
      <c r="U43" s="112">
        <f t="shared" si="8"/>
        <v>0</v>
      </c>
      <c r="V43" s="66" t="s">
        <v>98</v>
      </c>
      <c r="W43" s="115">
        <v>72100</v>
      </c>
      <c r="X43" s="66" t="s">
        <v>89</v>
      </c>
      <c r="Y43" s="116">
        <v>2015</v>
      </c>
      <c r="Z43" s="117" t="s">
        <v>51</v>
      </c>
    </row>
    <row r="44" spans="1:26" s="2" customFormat="1" ht="63.75" x14ac:dyDescent="0.2">
      <c r="A44" s="63" t="s">
        <v>168</v>
      </c>
      <c r="B44" s="64" t="s">
        <v>236</v>
      </c>
      <c r="C44" s="110" t="s">
        <v>237</v>
      </c>
      <c r="D44" s="65">
        <v>10000</v>
      </c>
      <c r="E44" s="96">
        <f t="shared" si="6"/>
        <v>3000</v>
      </c>
      <c r="F44" s="91">
        <v>0</v>
      </c>
      <c r="G44" s="86">
        <v>0</v>
      </c>
      <c r="H44" s="81">
        <v>0</v>
      </c>
      <c r="I44" s="68">
        <f t="shared" si="7"/>
        <v>0</v>
      </c>
      <c r="J44" s="73"/>
      <c r="K44" s="73"/>
      <c r="L44" s="73"/>
      <c r="M44" s="73">
        <v>1000</v>
      </c>
      <c r="N44" s="73"/>
      <c r="O44" s="73"/>
      <c r="P44" s="73"/>
      <c r="Q44" s="73"/>
      <c r="R44" s="91">
        <f t="shared" si="5"/>
        <v>1000</v>
      </c>
      <c r="S44" s="86">
        <v>1000</v>
      </c>
      <c r="T44" s="160">
        <v>1000</v>
      </c>
      <c r="U44" s="65">
        <f t="shared" si="8"/>
        <v>3000</v>
      </c>
      <c r="V44" s="66" t="s">
        <v>96</v>
      </c>
      <c r="W44" s="98" t="s">
        <v>316</v>
      </c>
      <c r="X44" s="66" t="s">
        <v>95</v>
      </c>
      <c r="Y44" s="62" t="s">
        <v>179</v>
      </c>
      <c r="Z44" s="61" t="s">
        <v>51</v>
      </c>
    </row>
    <row r="45" spans="1:26" s="2" customFormat="1" ht="72" customHeight="1" x14ac:dyDescent="0.2">
      <c r="A45" s="63" t="s">
        <v>168</v>
      </c>
      <c r="B45" s="118" t="s">
        <v>431</v>
      </c>
      <c r="C45" s="119" t="s">
        <v>239</v>
      </c>
      <c r="D45" s="120">
        <v>100000</v>
      </c>
      <c r="E45" s="96">
        <f t="shared" si="6"/>
        <v>430000</v>
      </c>
      <c r="F45" s="151">
        <v>310000</v>
      </c>
      <c r="G45" s="171">
        <v>10000</v>
      </c>
      <c r="H45" s="183">
        <v>0</v>
      </c>
      <c r="I45" s="68">
        <f t="shared" si="7"/>
        <v>320000</v>
      </c>
      <c r="J45" s="73"/>
      <c r="K45" s="142"/>
      <c r="L45" s="73"/>
      <c r="M45" s="73"/>
      <c r="N45" s="73"/>
      <c r="O45" s="73"/>
      <c r="P45" s="73">
        <v>100000</v>
      </c>
      <c r="Q45" s="73"/>
      <c r="R45" s="91">
        <f t="shared" si="5"/>
        <v>100000</v>
      </c>
      <c r="S45" s="86">
        <v>10000</v>
      </c>
      <c r="T45" s="160">
        <v>0</v>
      </c>
      <c r="U45" s="65">
        <f t="shared" si="8"/>
        <v>110000</v>
      </c>
      <c r="V45" s="66" t="s">
        <v>383</v>
      </c>
      <c r="W45" s="98" t="s">
        <v>384</v>
      </c>
      <c r="X45" s="66" t="s">
        <v>384</v>
      </c>
      <c r="Y45" s="62" t="s">
        <v>396</v>
      </c>
      <c r="Z45" s="61" t="s">
        <v>51</v>
      </c>
    </row>
    <row r="46" spans="1:26" s="2" customFormat="1" ht="60.75" customHeight="1" x14ac:dyDescent="0.2">
      <c r="A46" s="63" t="s">
        <v>168</v>
      </c>
      <c r="B46" s="64" t="s">
        <v>385</v>
      </c>
      <c r="C46" s="109" t="s">
        <v>238</v>
      </c>
      <c r="D46" s="65">
        <v>300000</v>
      </c>
      <c r="E46" s="96">
        <f t="shared" si="6"/>
        <v>100000</v>
      </c>
      <c r="F46" s="91">
        <v>20000</v>
      </c>
      <c r="G46" s="86">
        <v>10000</v>
      </c>
      <c r="H46" s="81">
        <v>10000</v>
      </c>
      <c r="I46" s="68">
        <f t="shared" si="7"/>
        <v>40000</v>
      </c>
      <c r="J46" s="73"/>
      <c r="K46" s="73"/>
      <c r="L46" s="73"/>
      <c r="M46" s="73"/>
      <c r="N46" s="73"/>
      <c r="O46" s="73"/>
      <c r="P46" s="73"/>
      <c r="Q46" s="73"/>
      <c r="R46" s="91">
        <f t="shared" si="5"/>
        <v>0</v>
      </c>
      <c r="S46" s="86">
        <v>30000</v>
      </c>
      <c r="T46" s="160">
        <v>30000</v>
      </c>
      <c r="U46" s="65">
        <f t="shared" si="8"/>
        <v>60000</v>
      </c>
      <c r="V46" s="66" t="s">
        <v>100</v>
      </c>
      <c r="W46" s="98" t="s">
        <v>90</v>
      </c>
      <c r="X46" s="66" t="s">
        <v>95</v>
      </c>
      <c r="Y46" s="62" t="s">
        <v>154</v>
      </c>
      <c r="Z46" s="61" t="s">
        <v>51</v>
      </c>
    </row>
    <row r="47" spans="1:26" s="2" customFormat="1" ht="64.5" customHeight="1" x14ac:dyDescent="0.2">
      <c r="A47" s="63" t="s">
        <v>168</v>
      </c>
      <c r="B47" s="64" t="s">
        <v>379</v>
      </c>
      <c r="C47" s="109" t="s">
        <v>240</v>
      </c>
      <c r="D47" s="65">
        <v>700000</v>
      </c>
      <c r="E47" s="96">
        <f t="shared" si="6"/>
        <v>180000</v>
      </c>
      <c r="F47" s="91">
        <v>20000</v>
      </c>
      <c r="G47" s="86">
        <v>20000</v>
      </c>
      <c r="H47" s="81">
        <v>20000</v>
      </c>
      <c r="I47" s="68">
        <f t="shared" si="7"/>
        <v>60000</v>
      </c>
      <c r="J47" s="73"/>
      <c r="K47" s="73"/>
      <c r="L47" s="73"/>
      <c r="M47" s="73"/>
      <c r="N47" s="73"/>
      <c r="O47" s="73"/>
      <c r="P47" s="73"/>
      <c r="Q47" s="73"/>
      <c r="R47" s="91">
        <f t="shared" si="5"/>
        <v>0</v>
      </c>
      <c r="S47" s="86">
        <v>60000</v>
      </c>
      <c r="T47" s="160">
        <v>60000</v>
      </c>
      <c r="U47" s="65">
        <f t="shared" si="8"/>
        <v>120000</v>
      </c>
      <c r="V47" s="66" t="s">
        <v>99</v>
      </c>
      <c r="W47" s="98" t="s">
        <v>317</v>
      </c>
      <c r="X47" s="66" t="s">
        <v>95</v>
      </c>
      <c r="Y47" s="62" t="s">
        <v>411</v>
      </c>
      <c r="Z47" s="61" t="s">
        <v>51</v>
      </c>
    </row>
    <row r="48" spans="1:26" s="2" customFormat="1" ht="75" customHeight="1" x14ac:dyDescent="0.2">
      <c r="A48" s="63" t="s">
        <v>168</v>
      </c>
      <c r="B48" s="64" t="s">
        <v>378</v>
      </c>
      <c r="C48" s="109" t="s">
        <v>240</v>
      </c>
      <c r="D48" s="65">
        <v>700000</v>
      </c>
      <c r="E48" s="96">
        <f t="shared" si="6"/>
        <v>220000</v>
      </c>
      <c r="F48" s="91">
        <v>20000</v>
      </c>
      <c r="G48" s="86">
        <v>20000</v>
      </c>
      <c r="H48" s="81">
        <v>20000</v>
      </c>
      <c r="I48" s="68">
        <f t="shared" si="7"/>
        <v>60000</v>
      </c>
      <c r="J48" s="73"/>
      <c r="K48" s="73"/>
      <c r="L48" s="73"/>
      <c r="M48" s="73"/>
      <c r="N48" s="73"/>
      <c r="O48" s="143"/>
      <c r="P48" s="73"/>
      <c r="Q48" s="73"/>
      <c r="R48" s="91">
        <f t="shared" si="5"/>
        <v>0</v>
      </c>
      <c r="S48" s="86">
        <v>80000</v>
      </c>
      <c r="T48" s="160">
        <v>80000</v>
      </c>
      <c r="U48" s="65">
        <f t="shared" si="8"/>
        <v>160000</v>
      </c>
      <c r="V48" s="66" t="s">
        <v>99</v>
      </c>
      <c r="W48" s="98" t="s">
        <v>90</v>
      </c>
      <c r="X48" s="66" t="s">
        <v>95</v>
      </c>
      <c r="Y48" s="62" t="s">
        <v>408</v>
      </c>
      <c r="Z48" s="61" t="s">
        <v>51</v>
      </c>
    </row>
    <row r="49" spans="1:26" s="2" customFormat="1" ht="60" x14ac:dyDescent="0.2">
      <c r="A49" s="63" t="s">
        <v>168</v>
      </c>
      <c r="B49" s="64" t="s">
        <v>454</v>
      </c>
      <c r="C49" s="109" t="s">
        <v>240</v>
      </c>
      <c r="D49" s="65">
        <v>700000</v>
      </c>
      <c r="E49" s="96">
        <f t="shared" si="6"/>
        <v>210000</v>
      </c>
      <c r="F49" s="91">
        <v>20000</v>
      </c>
      <c r="G49" s="86">
        <v>20000</v>
      </c>
      <c r="H49" s="81">
        <v>20000</v>
      </c>
      <c r="I49" s="68">
        <f t="shared" si="7"/>
        <v>60000</v>
      </c>
      <c r="J49" s="73"/>
      <c r="K49" s="73"/>
      <c r="L49" s="73"/>
      <c r="M49" s="73"/>
      <c r="N49" s="73"/>
      <c r="O49" s="73"/>
      <c r="P49" s="73"/>
      <c r="Q49" s="73"/>
      <c r="R49" s="91">
        <f t="shared" si="5"/>
        <v>0</v>
      </c>
      <c r="S49" s="86">
        <v>70000</v>
      </c>
      <c r="T49" s="160">
        <v>80000</v>
      </c>
      <c r="U49" s="65">
        <f t="shared" si="8"/>
        <v>150000</v>
      </c>
      <c r="V49" s="66" t="s">
        <v>99</v>
      </c>
      <c r="W49" s="98" t="s">
        <v>90</v>
      </c>
      <c r="X49" s="66" t="s">
        <v>95</v>
      </c>
      <c r="Y49" s="62" t="s">
        <v>395</v>
      </c>
      <c r="Z49" s="61" t="s">
        <v>51</v>
      </c>
    </row>
    <row r="50" spans="1:26" s="2" customFormat="1" ht="69.75" customHeight="1" x14ac:dyDescent="0.2">
      <c r="A50" s="63" t="s">
        <v>168</v>
      </c>
      <c r="B50" s="64" t="s">
        <v>377</v>
      </c>
      <c r="C50" s="109" t="s">
        <v>240</v>
      </c>
      <c r="D50" s="65">
        <v>700000</v>
      </c>
      <c r="E50" s="96">
        <f t="shared" si="6"/>
        <v>584376</v>
      </c>
      <c r="F50" s="91">
        <v>75315</v>
      </c>
      <c r="G50" s="86">
        <v>20000</v>
      </c>
      <c r="H50" s="81">
        <v>20000</v>
      </c>
      <c r="I50" s="68">
        <f t="shared" si="7"/>
        <v>115315</v>
      </c>
      <c r="J50" s="73"/>
      <c r="K50" s="73"/>
      <c r="L50" s="73"/>
      <c r="M50" s="73"/>
      <c r="N50" s="73">
        <v>20027</v>
      </c>
      <c r="O50" s="73"/>
      <c r="P50" s="73">
        <v>299034</v>
      </c>
      <c r="Q50" s="73"/>
      <c r="R50" s="91">
        <f t="shared" si="5"/>
        <v>319061</v>
      </c>
      <c r="S50" s="86">
        <v>70000</v>
      </c>
      <c r="T50" s="160">
        <v>80000</v>
      </c>
      <c r="U50" s="65">
        <f t="shared" si="8"/>
        <v>469061</v>
      </c>
      <c r="V50" s="66" t="s">
        <v>99</v>
      </c>
      <c r="W50" s="98" t="s">
        <v>90</v>
      </c>
      <c r="X50" s="66" t="s">
        <v>95</v>
      </c>
      <c r="Y50" s="62" t="s">
        <v>164</v>
      </c>
      <c r="Z50" s="61" t="s">
        <v>51</v>
      </c>
    </row>
    <row r="51" spans="1:26" s="2" customFormat="1" ht="63" customHeight="1" x14ac:dyDescent="0.2">
      <c r="A51" s="63" t="s">
        <v>168</v>
      </c>
      <c r="B51" s="64" t="s">
        <v>376</v>
      </c>
      <c r="C51" s="109" t="s">
        <v>240</v>
      </c>
      <c r="D51" s="65">
        <v>700000</v>
      </c>
      <c r="E51" s="96">
        <f t="shared" si="6"/>
        <v>637166</v>
      </c>
      <c r="F51" s="91">
        <v>190000</v>
      </c>
      <c r="G51" s="86">
        <v>20000</v>
      </c>
      <c r="H51" s="81">
        <v>20000</v>
      </c>
      <c r="I51" s="68">
        <f t="shared" si="7"/>
        <v>230000</v>
      </c>
      <c r="J51" s="73"/>
      <c r="K51" s="73"/>
      <c r="L51" s="73"/>
      <c r="M51" s="73"/>
      <c r="N51" s="73"/>
      <c r="O51" s="73">
        <v>257166</v>
      </c>
      <c r="P51" s="73"/>
      <c r="Q51" s="73"/>
      <c r="R51" s="91">
        <f t="shared" si="5"/>
        <v>257166</v>
      </c>
      <c r="S51" s="86">
        <v>70000</v>
      </c>
      <c r="T51" s="160">
        <v>80000</v>
      </c>
      <c r="U51" s="65">
        <f t="shared" si="8"/>
        <v>407166</v>
      </c>
      <c r="V51" s="66" t="s">
        <v>99</v>
      </c>
      <c r="W51" s="98" t="s">
        <v>90</v>
      </c>
      <c r="X51" s="66" t="s">
        <v>95</v>
      </c>
      <c r="Y51" s="62" t="s">
        <v>164</v>
      </c>
      <c r="Z51" s="61" t="s">
        <v>51</v>
      </c>
    </row>
    <row r="52" spans="1:26" s="2" customFormat="1" ht="63" customHeight="1" x14ac:dyDescent="0.2">
      <c r="A52" s="63" t="s">
        <v>173</v>
      </c>
      <c r="B52" s="64" t="s">
        <v>430</v>
      </c>
      <c r="C52" s="109" t="s">
        <v>241</v>
      </c>
      <c r="D52" s="65">
        <v>16000000</v>
      </c>
      <c r="E52" s="96">
        <f t="shared" si="6"/>
        <v>16000000</v>
      </c>
      <c r="F52" s="152">
        <v>0</v>
      </c>
      <c r="G52" s="172">
        <v>0</v>
      </c>
      <c r="H52" s="184">
        <v>0</v>
      </c>
      <c r="I52" s="68">
        <f t="shared" si="7"/>
        <v>0</v>
      </c>
      <c r="J52" s="144"/>
      <c r="K52" s="144"/>
      <c r="L52" s="73"/>
      <c r="M52" s="73"/>
      <c r="N52" s="73"/>
      <c r="O52" s="73"/>
      <c r="P52" s="73"/>
      <c r="Q52" s="73"/>
      <c r="R52" s="91">
        <f t="shared" si="5"/>
        <v>0</v>
      </c>
      <c r="S52" s="86">
        <v>8000000</v>
      </c>
      <c r="T52" s="160">
        <v>8000000</v>
      </c>
      <c r="U52" s="65">
        <f t="shared" si="8"/>
        <v>16000000</v>
      </c>
      <c r="V52" s="66" t="s">
        <v>242</v>
      </c>
      <c r="W52" s="98" t="s">
        <v>319</v>
      </c>
      <c r="X52" s="66" t="s">
        <v>95</v>
      </c>
      <c r="Y52" s="62" t="s">
        <v>154</v>
      </c>
      <c r="Z52" s="61" t="s">
        <v>51</v>
      </c>
    </row>
    <row r="53" spans="1:26" s="2" customFormat="1" ht="93.75" customHeight="1" x14ac:dyDescent="0.2">
      <c r="A53" s="63" t="s">
        <v>173</v>
      </c>
      <c r="B53" s="64" t="s">
        <v>428</v>
      </c>
      <c r="C53" s="109" t="s">
        <v>243</v>
      </c>
      <c r="D53" s="65">
        <v>300000</v>
      </c>
      <c r="E53" s="96">
        <f t="shared" si="6"/>
        <v>120000</v>
      </c>
      <c r="F53" s="152">
        <v>0</v>
      </c>
      <c r="G53" s="172">
        <v>30000</v>
      </c>
      <c r="H53" s="184">
        <v>30000</v>
      </c>
      <c r="I53" s="68">
        <f t="shared" si="7"/>
        <v>60000</v>
      </c>
      <c r="J53" s="144"/>
      <c r="K53" s="144"/>
      <c r="L53" s="73"/>
      <c r="M53" s="73"/>
      <c r="N53" s="73"/>
      <c r="O53" s="73"/>
      <c r="P53" s="73"/>
      <c r="Q53" s="73"/>
      <c r="R53" s="91">
        <f t="shared" si="5"/>
        <v>0</v>
      </c>
      <c r="S53" s="86">
        <v>30000</v>
      </c>
      <c r="T53" s="160">
        <v>30000</v>
      </c>
      <c r="U53" s="65">
        <f t="shared" si="8"/>
        <v>60000</v>
      </c>
      <c r="V53" s="66" t="s">
        <v>95</v>
      </c>
      <c r="W53" s="98" t="s">
        <v>90</v>
      </c>
      <c r="X53" s="66" t="s">
        <v>95</v>
      </c>
      <c r="Y53" s="62" t="s">
        <v>395</v>
      </c>
      <c r="Z53" s="61" t="s">
        <v>51</v>
      </c>
    </row>
    <row r="54" spans="1:26" s="2" customFormat="1" ht="132" customHeight="1" x14ac:dyDescent="0.2">
      <c r="A54" s="63" t="s">
        <v>173</v>
      </c>
      <c r="B54" s="64" t="s">
        <v>429</v>
      </c>
      <c r="C54" s="109" t="s">
        <v>244</v>
      </c>
      <c r="D54" s="122">
        <v>3000000</v>
      </c>
      <c r="E54" s="96">
        <f t="shared" si="6"/>
        <v>1300000</v>
      </c>
      <c r="F54" s="152">
        <v>0</v>
      </c>
      <c r="G54" s="172">
        <v>100000</v>
      </c>
      <c r="H54" s="184">
        <v>0</v>
      </c>
      <c r="I54" s="68">
        <f t="shared" si="7"/>
        <v>100000</v>
      </c>
      <c r="J54" s="73"/>
      <c r="K54" s="73"/>
      <c r="L54" s="73"/>
      <c r="M54" s="73"/>
      <c r="N54" s="73"/>
      <c r="O54" s="73"/>
      <c r="P54" s="73"/>
      <c r="Q54" s="73"/>
      <c r="R54" s="91">
        <f t="shared" si="5"/>
        <v>0</v>
      </c>
      <c r="S54" s="86">
        <v>1200000</v>
      </c>
      <c r="T54" s="160">
        <v>0</v>
      </c>
      <c r="U54" s="65">
        <f t="shared" si="8"/>
        <v>1200000</v>
      </c>
      <c r="V54" s="66" t="s">
        <v>101</v>
      </c>
      <c r="W54" s="98" t="s">
        <v>90</v>
      </c>
      <c r="X54" s="66" t="s">
        <v>157</v>
      </c>
      <c r="Y54" s="62" t="s">
        <v>356</v>
      </c>
      <c r="Z54" s="61" t="s">
        <v>51</v>
      </c>
    </row>
    <row r="55" spans="1:26" s="2" customFormat="1" ht="87.75" customHeight="1" x14ac:dyDescent="0.2">
      <c r="A55" s="63" t="s">
        <v>173</v>
      </c>
      <c r="B55" s="64" t="s">
        <v>374</v>
      </c>
      <c r="C55" s="109" t="s">
        <v>245</v>
      </c>
      <c r="D55" s="65">
        <v>250000</v>
      </c>
      <c r="E55" s="96">
        <f t="shared" si="6"/>
        <v>250000</v>
      </c>
      <c r="F55" s="91">
        <v>0</v>
      </c>
      <c r="G55" s="86">
        <v>50000</v>
      </c>
      <c r="H55" s="81"/>
      <c r="I55" s="68">
        <f t="shared" si="7"/>
        <v>50000</v>
      </c>
      <c r="J55" s="142"/>
      <c r="K55" s="142"/>
      <c r="L55" s="73"/>
      <c r="M55" s="73"/>
      <c r="N55" s="73"/>
      <c r="O55" s="73"/>
      <c r="P55" s="73"/>
      <c r="Q55" s="73"/>
      <c r="R55" s="91">
        <f t="shared" si="5"/>
        <v>0</v>
      </c>
      <c r="S55" s="86">
        <v>200000</v>
      </c>
      <c r="T55" s="160">
        <v>0</v>
      </c>
      <c r="U55" s="65">
        <f t="shared" si="8"/>
        <v>200000</v>
      </c>
      <c r="V55" s="66" t="s">
        <v>101</v>
      </c>
      <c r="W55" s="98" t="s">
        <v>90</v>
      </c>
      <c r="X55" s="66" t="s">
        <v>157</v>
      </c>
      <c r="Y55" s="62" t="s">
        <v>154</v>
      </c>
      <c r="Z55" s="61" t="s">
        <v>51</v>
      </c>
    </row>
    <row r="56" spans="1:26" s="2" customFormat="1" ht="101.25" customHeight="1" x14ac:dyDescent="0.2">
      <c r="A56" s="63" t="s">
        <v>173</v>
      </c>
      <c r="B56" s="123" t="s">
        <v>397</v>
      </c>
      <c r="C56" s="119" t="s">
        <v>102</v>
      </c>
      <c r="D56" s="120">
        <v>35000</v>
      </c>
      <c r="E56" s="96">
        <f t="shared" si="6"/>
        <v>35000</v>
      </c>
      <c r="F56" s="151">
        <v>0</v>
      </c>
      <c r="G56" s="171">
        <v>15000</v>
      </c>
      <c r="H56" s="183">
        <v>0</v>
      </c>
      <c r="I56" s="68">
        <f t="shared" si="7"/>
        <v>15000</v>
      </c>
      <c r="J56" s="73"/>
      <c r="K56" s="73"/>
      <c r="L56" s="73"/>
      <c r="M56" s="73"/>
      <c r="N56" s="73"/>
      <c r="O56" s="73"/>
      <c r="P56" s="73"/>
      <c r="Q56" s="73"/>
      <c r="R56" s="91">
        <f t="shared" si="5"/>
        <v>0</v>
      </c>
      <c r="S56" s="86">
        <v>20000</v>
      </c>
      <c r="T56" s="160">
        <v>0</v>
      </c>
      <c r="U56" s="65">
        <f t="shared" si="8"/>
        <v>20000</v>
      </c>
      <c r="V56" s="124" t="s">
        <v>101</v>
      </c>
      <c r="W56" s="98" t="s">
        <v>90</v>
      </c>
      <c r="X56" s="66" t="s">
        <v>157</v>
      </c>
      <c r="Y56" s="62" t="s">
        <v>154</v>
      </c>
      <c r="Z56" s="61" t="s">
        <v>51</v>
      </c>
    </row>
    <row r="57" spans="1:26" s="2" customFormat="1" ht="76.5" x14ac:dyDescent="0.2">
      <c r="A57" s="63" t="s">
        <v>173</v>
      </c>
      <c r="B57" s="64" t="s">
        <v>398</v>
      </c>
      <c r="C57" s="109" t="s">
        <v>246</v>
      </c>
      <c r="D57" s="65">
        <v>35000</v>
      </c>
      <c r="E57" s="96">
        <f t="shared" si="6"/>
        <v>35000</v>
      </c>
      <c r="F57" s="91">
        <v>0</v>
      </c>
      <c r="G57" s="86">
        <v>15000</v>
      </c>
      <c r="H57" s="81">
        <v>0</v>
      </c>
      <c r="I57" s="68">
        <f t="shared" si="7"/>
        <v>15000</v>
      </c>
      <c r="J57" s="73"/>
      <c r="K57" s="73"/>
      <c r="L57" s="73"/>
      <c r="M57" s="73"/>
      <c r="N57" s="73"/>
      <c r="O57" s="73"/>
      <c r="P57" s="73"/>
      <c r="Q57" s="73"/>
      <c r="R57" s="91">
        <f t="shared" si="5"/>
        <v>0</v>
      </c>
      <c r="S57" s="86">
        <v>20000</v>
      </c>
      <c r="T57" s="160">
        <v>0</v>
      </c>
      <c r="U57" s="65">
        <f t="shared" si="8"/>
        <v>20000</v>
      </c>
      <c r="V57" s="66" t="s">
        <v>101</v>
      </c>
      <c r="W57" s="98" t="s">
        <v>90</v>
      </c>
      <c r="X57" s="66" t="s">
        <v>157</v>
      </c>
      <c r="Y57" s="62" t="s">
        <v>154</v>
      </c>
      <c r="Z57" s="61" t="s">
        <v>51</v>
      </c>
    </row>
    <row r="58" spans="1:26" s="2" customFormat="1" ht="81.75" customHeight="1" x14ac:dyDescent="0.2">
      <c r="A58" s="63" t="s">
        <v>173</v>
      </c>
      <c r="B58" s="64" t="s">
        <v>375</v>
      </c>
      <c r="C58" s="109" t="s">
        <v>103</v>
      </c>
      <c r="D58" s="65">
        <v>20000</v>
      </c>
      <c r="E58" s="96">
        <f t="shared" si="6"/>
        <v>20000</v>
      </c>
      <c r="F58" s="91">
        <v>0</v>
      </c>
      <c r="G58" s="86">
        <v>10000</v>
      </c>
      <c r="H58" s="81">
        <v>0</v>
      </c>
      <c r="I58" s="68">
        <f t="shared" si="7"/>
        <v>10000</v>
      </c>
      <c r="J58" s="73"/>
      <c r="K58" s="73"/>
      <c r="L58" s="73"/>
      <c r="M58" s="73"/>
      <c r="N58" s="73"/>
      <c r="O58" s="73"/>
      <c r="P58" s="73"/>
      <c r="Q58" s="73"/>
      <c r="R58" s="91">
        <f t="shared" si="5"/>
        <v>0</v>
      </c>
      <c r="S58" s="175">
        <v>10000</v>
      </c>
      <c r="T58" s="163">
        <v>0</v>
      </c>
      <c r="U58" s="65">
        <f t="shared" si="8"/>
        <v>10000</v>
      </c>
      <c r="V58" s="125" t="s">
        <v>101</v>
      </c>
      <c r="W58" s="98" t="s">
        <v>90</v>
      </c>
      <c r="X58" s="66" t="s">
        <v>157</v>
      </c>
      <c r="Y58" s="62" t="s">
        <v>154</v>
      </c>
      <c r="Z58" s="61" t="s">
        <v>51</v>
      </c>
    </row>
    <row r="59" spans="1:26" s="2" customFormat="1" ht="80.25" customHeight="1" x14ac:dyDescent="0.2">
      <c r="A59" s="63" t="s">
        <v>184</v>
      </c>
      <c r="B59" s="123" t="s">
        <v>474</v>
      </c>
      <c r="C59" s="126" t="s">
        <v>247</v>
      </c>
      <c r="D59" s="120">
        <v>500000</v>
      </c>
      <c r="E59" s="96">
        <f t="shared" si="6"/>
        <v>150000</v>
      </c>
      <c r="F59" s="151">
        <v>0</v>
      </c>
      <c r="G59" s="171">
        <v>50000</v>
      </c>
      <c r="H59" s="183">
        <v>0</v>
      </c>
      <c r="I59" s="68">
        <f t="shared" si="7"/>
        <v>50000</v>
      </c>
      <c r="J59" s="73"/>
      <c r="K59" s="73"/>
      <c r="L59" s="73"/>
      <c r="M59" s="73"/>
      <c r="N59" s="73"/>
      <c r="O59" s="73"/>
      <c r="P59" s="73"/>
      <c r="Q59" s="73"/>
      <c r="R59" s="91">
        <f t="shared" si="5"/>
        <v>0</v>
      </c>
      <c r="S59" s="86">
        <v>100000</v>
      </c>
      <c r="T59" s="160">
        <v>0</v>
      </c>
      <c r="U59" s="65">
        <f t="shared" si="8"/>
        <v>100000</v>
      </c>
      <c r="V59" s="125" t="s">
        <v>167</v>
      </c>
      <c r="W59" s="98" t="s">
        <v>90</v>
      </c>
      <c r="X59" s="125" t="s">
        <v>104</v>
      </c>
      <c r="Y59" s="62" t="s">
        <v>154</v>
      </c>
      <c r="Z59" s="61" t="s">
        <v>52</v>
      </c>
    </row>
    <row r="60" spans="1:26" s="2" customFormat="1" ht="66.75" customHeight="1" x14ac:dyDescent="0.2">
      <c r="A60" s="63" t="s">
        <v>184</v>
      </c>
      <c r="B60" s="64" t="s">
        <v>426</v>
      </c>
      <c r="C60" s="109" t="s">
        <v>248</v>
      </c>
      <c r="D60" s="65">
        <v>2000000</v>
      </c>
      <c r="E60" s="96">
        <f t="shared" si="6"/>
        <v>1250000</v>
      </c>
      <c r="F60" s="91">
        <v>0</v>
      </c>
      <c r="G60" s="86">
        <v>200000</v>
      </c>
      <c r="H60" s="81">
        <v>150000</v>
      </c>
      <c r="I60" s="68">
        <f t="shared" si="7"/>
        <v>350000</v>
      </c>
      <c r="J60" s="73"/>
      <c r="K60" s="73"/>
      <c r="L60" s="73"/>
      <c r="M60" s="73"/>
      <c r="N60" s="73"/>
      <c r="O60" s="73"/>
      <c r="P60" s="73"/>
      <c r="Q60" s="73"/>
      <c r="R60" s="91">
        <f t="shared" si="5"/>
        <v>0</v>
      </c>
      <c r="S60" s="86">
        <v>650000</v>
      </c>
      <c r="T60" s="160">
        <v>250000</v>
      </c>
      <c r="U60" s="65">
        <f t="shared" si="8"/>
        <v>900000</v>
      </c>
      <c r="V60" s="66" t="s">
        <v>106</v>
      </c>
      <c r="W60" s="115">
        <v>415200</v>
      </c>
      <c r="X60" s="66" t="s">
        <v>105</v>
      </c>
      <c r="Y60" s="62" t="s">
        <v>356</v>
      </c>
      <c r="Z60" s="61" t="s">
        <v>52</v>
      </c>
    </row>
    <row r="61" spans="1:26" s="2" customFormat="1" ht="49.5" customHeight="1" x14ac:dyDescent="0.2">
      <c r="A61" s="63" t="s">
        <v>184</v>
      </c>
      <c r="B61" s="64" t="s">
        <v>427</v>
      </c>
      <c r="C61" s="109" t="s">
        <v>249</v>
      </c>
      <c r="D61" s="65">
        <v>2000000</v>
      </c>
      <c r="E61" s="96">
        <f t="shared" si="6"/>
        <v>1400000</v>
      </c>
      <c r="F61" s="91">
        <v>0</v>
      </c>
      <c r="G61" s="86">
        <v>150000</v>
      </c>
      <c r="H61" s="81">
        <v>200000</v>
      </c>
      <c r="I61" s="68">
        <f t="shared" si="7"/>
        <v>350000</v>
      </c>
      <c r="J61" s="73"/>
      <c r="K61" s="73"/>
      <c r="L61" s="73"/>
      <c r="M61" s="73"/>
      <c r="N61" s="73"/>
      <c r="O61" s="73"/>
      <c r="P61" s="73"/>
      <c r="Q61" s="73"/>
      <c r="R61" s="91">
        <v>0</v>
      </c>
      <c r="S61" s="86">
        <v>450000</v>
      </c>
      <c r="T61" s="160">
        <v>600000</v>
      </c>
      <c r="U61" s="65">
        <f t="shared" si="8"/>
        <v>1050000</v>
      </c>
      <c r="V61" s="66" t="s">
        <v>107</v>
      </c>
      <c r="W61" s="115">
        <v>415200</v>
      </c>
      <c r="X61" s="66" t="s">
        <v>105</v>
      </c>
      <c r="Y61" s="62" t="s">
        <v>356</v>
      </c>
      <c r="Z61" s="61" t="s">
        <v>52</v>
      </c>
    </row>
    <row r="62" spans="1:26" s="2" customFormat="1" ht="69" customHeight="1" x14ac:dyDescent="0.2">
      <c r="A62" s="63" t="s">
        <v>184</v>
      </c>
      <c r="B62" s="64" t="s">
        <v>432</v>
      </c>
      <c r="C62" s="109" t="s">
        <v>250</v>
      </c>
      <c r="D62" s="65">
        <v>350000</v>
      </c>
      <c r="E62" s="96">
        <f t="shared" si="6"/>
        <v>110000</v>
      </c>
      <c r="F62" s="91">
        <v>0</v>
      </c>
      <c r="G62" s="86">
        <v>60000</v>
      </c>
      <c r="H62" s="81">
        <v>0</v>
      </c>
      <c r="I62" s="68">
        <f t="shared" si="7"/>
        <v>60000</v>
      </c>
      <c r="J62" s="73"/>
      <c r="K62" s="73"/>
      <c r="L62" s="73"/>
      <c r="M62" s="73"/>
      <c r="N62" s="73"/>
      <c r="O62" s="73"/>
      <c r="P62" s="73"/>
      <c r="Q62" s="73"/>
      <c r="R62" s="91">
        <f t="shared" si="5"/>
        <v>0</v>
      </c>
      <c r="S62" s="86">
        <v>50000</v>
      </c>
      <c r="T62" s="160">
        <v>0</v>
      </c>
      <c r="U62" s="65">
        <f t="shared" si="8"/>
        <v>50000</v>
      </c>
      <c r="V62" s="66" t="s">
        <v>106</v>
      </c>
      <c r="W62" s="115">
        <v>415200</v>
      </c>
      <c r="X62" s="66" t="s">
        <v>105</v>
      </c>
      <c r="Y62" s="62" t="s">
        <v>154</v>
      </c>
      <c r="Z62" s="61" t="s">
        <v>52</v>
      </c>
    </row>
    <row r="63" spans="1:26" s="2" customFormat="1" ht="60" customHeight="1" x14ac:dyDescent="0.2">
      <c r="A63" s="63" t="s">
        <v>184</v>
      </c>
      <c r="B63" s="64" t="s">
        <v>363</v>
      </c>
      <c r="C63" s="109" t="s">
        <v>251</v>
      </c>
      <c r="D63" s="65">
        <v>650000</v>
      </c>
      <c r="E63" s="96">
        <f t="shared" si="6"/>
        <v>310000</v>
      </c>
      <c r="F63" s="148">
        <v>0</v>
      </c>
      <c r="G63" s="168">
        <v>70000</v>
      </c>
      <c r="H63" s="179">
        <v>0</v>
      </c>
      <c r="I63" s="68">
        <f t="shared" si="7"/>
        <v>70000</v>
      </c>
      <c r="J63" s="73"/>
      <c r="K63" s="73"/>
      <c r="L63" s="73"/>
      <c r="M63" s="73"/>
      <c r="N63" s="73"/>
      <c r="O63" s="73"/>
      <c r="P63" s="73"/>
      <c r="Q63" s="73"/>
      <c r="R63" s="91">
        <f t="shared" si="5"/>
        <v>0</v>
      </c>
      <c r="S63" s="86">
        <v>240000</v>
      </c>
      <c r="T63" s="160">
        <v>0</v>
      </c>
      <c r="U63" s="65">
        <f t="shared" si="8"/>
        <v>240000</v>
      </c>
      <c r="V63" s="66" t="s">
        <v>108</v>
      </c>
      <c r="W63" s="115">
        <v>415200</v>
      </c>
      <c r="X63" s="66" t="s">
        <v>105</v>
      </c>
      <c r="Y63" s="62" t="s">
        <v>154</v>
      </c>
      <c r="Z63" s="61" t="s">
        <v>52</v>
      </c>
    </row>
    <row r="64" spans="1:26" s="2" customFormat="1" ht="72" x14ac:dyDescent="0.2">
      <c r="A64" s="63" t="s">
        <v>184</v>
      </c>
      <c r="B64" s="64" t="s">
        <v>452</v>
      </c>
      <c r="C64" s="109" t="s">
        <v>252</v>
      </c>
      <c r="D64" s="65">
        <v>2000000</v>
      </c>
      <c r="E64" s="96">
        <f t="shared" si="6"/>
        <v>65435</v>
      </c>
      <c r="F64" s="91">
        <v>46835</v>
      </c>
      <c r="G64" s="173">
        <v>0</v>
      </c>
      <c r="H64" s="185">
        <v>0</v>
      </c>
      <c r="I64" s="68">
        <f t="shared" si="7"/>
        <v>46835</v>
      </c>
      <c r="J64" s="73"/>
      <c r="K64" s="73">
        <v>18600</v>
      </c>
      <c r="L64" s="73"/>
      <c r="M64" s="73"/>
      <c r="N64" s="73"/>
      <c r="O64" s="73"/>
      <c r="P64" s="73"/>
      <c r="Q64" s="73"/>
      <c r="R64" s="91">
        <f t="shared" si="5"/>
        <v>18600</v>
      </c>
      <c r="S64" s="86">
        <v>0</v>
      </c>
      <c r="T64" s="160">
        <v>0</v>
      </c>
      <c r="U64" s="65">
        <f t="shared" si="8"/>
        <v>18600</v>
      </c>
      <c r="V64" s="66" t="s">
        <v>433</v>
      </c>
      <c r="W64" s="115" t="s">
        <v>318</v>
      </c>
      <c r="X64" s="66" t="s">
        <v>105</v>
      </c>
      <c r="Y64" s="62" t="s">
        <v>152</v>
      </c>
      <c r="Z64" s="61" t="s">
        <v>52</v>
      </c>
    </row>
    <row r="65" spans="1:26" s="2" customFormat="1" ht="81" customHeight="1" x14ac:dyDescent="0.2">
      <c r="A65" s="63" t="s">
        <v>184</v>
      </c>
      <c r="B65" s="64" t="s">
        <v>364</v>
      </c>
      <c r="C65" s="109" t="s">
        <v>253</v>
      </c>
      <c r="D65" s="65">
        <v>2500000</v>
      </c>
      <c r="E65" s="96">
        <f>SUM(I65+U65)</f>
        <v>900000</v>
      </c>
      <c r="F65" s="91">
        <v>0</v>
      </c>
      <c r="G65" s="86">
        <v>0</v>
      </c>
      <c r="H65" s="81">
        <v>0</v>
      </c>
      <c r="I65" s="68">
        <f t="shared" si="7"/>
        <v>0</v>
      </c>
      <c r="J65" s="73"/>
      <c r="K65" s="73"/>
      <c r="L65" s="73"/>
      <c r="M65" s="73"/>
      <c r="N65" s="73"/>
      <c r="O65" s="73"/>
      <c r="P65" s="73"/>
      <c r="Q65" s="73"/>
      <c r="R65" s="91">
        <v>0</v>
      </c>
      <c r="S65" s="86">
        <v>450000</v>
      </c>
      <c r="T65" s="160">
        <v>450000</v>
      </c>
      <c r="U65" s="65">
        <f t="shared" si="8"/>
        <v>900000</v>
      </c>
      <c r="V65" s="66" t="s">
        <v>109</v>
      </c>
      <c r="W65" s="115">
        <v>511200</v>
      </c>
      <c r="X65" s="66" t="s">
        <v>105</v>
      </c>
      <c r="Y65" s="62" t="s">
        <v>169</v>
      </c>
      <c r="Z65" s="61" t="s">
        <v>52</v>
      </c>
    </row>
    <row r="66" spans="1:26" s="2" customFormat="1" ht="81" customHeight="1" x14ac:dyDescent="0.2">
      <c r="A66" s="63" t="s">
        <v>184</v>
      </c>
      <c r="B66" s="64" t="s">
        <v>487</v>
      </c>
      <c r="C66" s="109" t="s">
        <v>486</v>
      </c>
      <c r="D66" s="65">
        <v>252671</v>
      </c>
      <c r="E66" s="96">
        <f t="shared" si="6"/>
        <v>252671</v>
      </c>
      <c r="F66" s="91">
        <v>0</v>
      </c>
      <c r="G66" s="86">
        <v>0</v>
      </c>
      <c r="H66" s="81">
        <v>0</v>
      </c>
      <c r="I66" s="68">
        <f t="shared" si="7"/>
        <v>0</v>
      </c>
      <c r="J66" s="73"/>
      <c r="K66" s="73"/>
      <c r="L66" s="73"/>
      <c r="M66" s="73"/>
      <c r="N66" s="73"/>
      <c r="O66" s="73"/>
      <c r="P66" s="73"/>
      <c r="Q66" s="73"/>
      <c r="R66" s="91">
        <f t="shared" si="5"/>
        <v>0</v>
      </c>
      <c r="S66" s="86">
        <v>252671</v>
      </c>
      <c r="T66" s="160">
        <v>0</v>
      </c>
      <c r="U66" s="65">
        <f t="shared" si="8"/>
        <v>252671</v>
      </c>
      <c r="V66" s="66" t="s">
        <v>488</v>
      </c>
      <c r="W66" s="115"/>
      <c r="X66" s="66" t="s">
        <v>105</v>
      </c>
      <c r="Y66" s="62" t="s">
        <v>356</v>
      </c>
      <c r="Z66" s="61" t="s">
        <v>52</v>
      </c>
    </row>
    <row r="67" spans="1:26" s="2" customFormat="1" ht="48.75" x14ac:dyDescent="0.2">
      <c r="A67" s="63" t="s">
        <v>184</v>
      </c>
      <c r="B67" s="64" t="s">
        <v>414</v>
      </c>
      <c r="C67" s="109" t="s">
        <v>165</v>
      </c>
      <c r="D67" s="65">
        <v>4000000</v>
      </c>
      <c r="E67" s="96">
        <f t="shared" si="6"/>
        <v>2550000</v>
      </c>
      <c r="F67" s="91">
        <v>0</v>
      </c>
      <c r="G67" s="86">
        <v>250000</v>
      </c>
      <c r="H67" s="81">
        <v>250000</v>
      </c>
      <c r="I67" s="68">
        <f t="shared" si="7"/>
        <v>500000</v>
      </c>
      <c r="J67" s="73"/>
      <c r="K67" s="73"/>
      <c r="L67" s="73"/>
      <c r="M67" s="73"/>
      <c r="N67" s="73"/>
      <c r="O67" s="73"/>
      <c r="P67" s="73"/>
      <c r="Q67" s="73"/>
      <c r="R67" s="91">
        <f t="shared" si="5"/>
        <v>0</v>
      </c>
      <c r="S67" s="86">
        <v>1100000</v>
      </c>
      <c r="T67" s="160">
        <v>950000</v>
      </c>
      <c r="U67" s="65">
        <f t="shared" si="8"/>
        <v>2050000</v>
      </c>
      <c r="V67" s="66" t="s">
        <v>110</v>
      </c>
      <c r="W67" s="115">
        <v>511100</v>
      </c>
      <c r="X67" s="66" t="s">
        <v>105</v>
      </c>
      <c r="Y67" s="62" t="s">
        <v>154</v>
      </c>
      <c r="Z67" s="61" t="s">
        <v>52</v>
      </c>
    </row>
    <row r="68" spans="1:26" s="2" customFormat="1" ht="45.75" customHeight="1" x14ac:dyDescent="0.2">
      <c r="A68" s="63" t="s">
        <v>184</v>
      </c>
      <c r="B68" s="64" t="s">
        <v>195</v>
      </c>
      <c r="C68" s="109" t="s">
        <v>254</v>
      </c>
      <c r="D68" s="65">
        <v>500000</v>
      </c>
      <c r="E68" s="96">
        <f t="shared" si="6"/>
        <v>300000</v>
      </c>
      <c r="F68" s="91">
        <v>200000</v>
      </c>
      <c r="G68" s="86">
        <v>100000</v>
      </c>
      <c r="H68" s="81">
        <v>0</v>
      </c>
      <c r="I68" s="68">
        <f t="shared" si="7"/>
        <v>300000</v>
      </c>
      <c r="J68" s="73"/>
      <c r="K68" s="73"/>
      <c r="L68" s="73"/>
      <c r="M68" s="73"/>
      <c r="N68" s="73"/>
      <c r="O68" s="73"/>
      <c r="P68" s="73"/>
      <c r="Q68" s="73"/>
      <c r="R68" s="91">
        <f t="shared" si="5"/>
        <v>0</v>
      </c>
      <c r="S68" s="175">
        <v>0</v>
      </c>
      <c r="T68" s="163">
        <v>0</v>
      </c>
      <c r="U68" s="65">
        <f t="shared" si="8"/>
        <v>0</v>
      </c>
      <c r="V68" s="66" t="s">
        <v>111</v>
      </c>
      <c r="W68" s="115">
        <v>511200</v>
      </c>
      <c r="X68" s="66" t="s">
        <v>311</v>
      </c>
      <c r="Y68" s="62">
        <v>2014</v>
      </c>
      <c r="Z68" s="61" t="s">
        <v>52</v>
      </c>
    </row>
    <row r="69" spans="1:26" s="2" customFormat="1" ht="96" x14ac:dyDescent="0.2">
      <c r="A69" s="63" t="s">
        <v>184</v>
      </c>
      <c r="B69" s="64" t="s">
        <v>473</v>
      </c>
      <c r="C69" s="109" t="s">
        <v>255</v>
      </c>
      <c r="D69" s="65">
        <v>1600000</v>
      </c>
      <c r="E69" s="96">
        <f t="shared" ref="E69:E93" si="9">SUM(I69+U69)</f>
        <v>980000</v>
      </c>
      <c r="F69" s="91">
        <v>0</v>
      </c>
      <c r="G69" s="86">
        <v>300000</v>
      </c>
      <c r="H69" s="81">
        <v>100000</v>
      </c>
      <c r="I69" s="68">
        <f t="shared" ref="I69:I93" si="10">SUM(F69:H69)</f>
        <v>400000</v>
      </c>
      <c r="J69" s="73"/>
      <c r="K69" s="73"/>
      <c r="L69" s="73"/>
      <c r="M69" s="73"/>
      <c r="N69" s="73"/>
      <c r="O69" s="73"/>
      <c r="P69" s="73"/>
      <c r="Q69" s="73"/>
      <c r="R69" s="91">
        <v>0</v>
      </c>
      <c r="S69" s="86">
        <v>300000</v>
      </c>
      <c r="T69" s="160">
        <v>280000</v>
      </c>
      <c r="U69" s="65">
        <f t="shared" ref="U69:U93" si="11">SUM(R69:T69)</f>
        <v>580000</v>
      </c>
      <c r="V69" s="66" t="s">
        <v>112</v>
      </c>
      <c r="W69" s="115">
        <v>415200</v>
      </c>
      <c r="X69" s="66" t="s">
        <v>105</v>
      </c>
      <c r="Y69" s="62" t="s">
        <v>154</v>
      </c>
      <c r="Z69" s="61" t="s">
        <v>52</v>
      </c>
    </row>
    <row r="70" spans="1:26" s="127" customFormat="1" ht="66.75" customHeight="1" x14ac:dyDescent="0.2">
      <c r="A70" s="63" t="s">
        <v>184</v>
      </c>
      <c r="B70" s="64" t="s">
        <v>472</v>
      </c>
      <c r="C70" s="109" t="s">
        <v>256</v>
      </c>
      <c r="D70" s="65">
        <v>110000</v>
      </c>
      <c r="E70" s="96">
        <f t="shared" si="9"/>
        <v>90000</v>
      </c>
      <c r="F70" s="91">
        <v>0</v>
      </c>
      <c r="G70" s="86">
        <v>50000</v>
      </c>
      <c r="H70" s="81">
        <v>0</v>
      </c>
      <c r="I70" s="68">
        <f t="shared" si="10"/>
        <v>50000</v>
      </c>
      <c r="J70" s="73"/>
      <c r="K70" s="73"/>
      <c r="L70" s="73"/>
      <c r="M70" s="73"/>
      <c r="N70" s="73"/>
      <c r="O70" s="73"/>
      <c r="P70" s="73"/>
      <c r="Q70" s="145"/>
      <c r="R70" s="91">
        <f t="shared" si="5"/>
        <v>0</v>
      </c>
      <c r="S70" s="167">
        <v>40000</v>
      </c>
      <c r="T70" s="158">
        <v>0</v>
      </c>
      <c r="U70" s="65">
        <f t="shared" si="11"/>
        <v>40000</v>
      </c>
      <c r="V70" s="66" t="s">
        <v>113</v>
      </c>
      <c r="W70" s="115">
        <v>415200</v>
      </c>
      <c r="X70" s="66" t="s">
        <v>105</v>
      </c>
      <c r="Y70" s="62" t="s">
        <v>154</v>
      </c>
      <c r="Z70" s="61" t="s">
        <v>52</v>
      </c>
    </row>
    <row r="71" spans="1:26" s="2" customFormat="1" ht="60" customHeight="1" x14ac:dyDescent="0.2">
      <c r="A71" s="128" t="s">
        <v>184</v>
      </c>
      <c r="B71" s="64" t="s">
        <v>417</v>
      </c>
      <c r="C71" s="126" t="s">
        <v>418</v>
      </c>
      <c r="D71" s="120">
        <v>100000</v>
      </c>
      <c r="E71" s="129">
        <f t="shared" si="9"/>
        <v>60000</v>
      </c>
      <c r="F71" s="151">
        <v>10000</v>
      </c>
      <c r="G71" s="171">
        <v>50000</v>
      </c>
      <c r="H71" s="183">
        <v>0</v>
      </c>
      <c r="I71" s="68">
        <f t="shared" si="10"/>
        <v>60000</v>
      </c>
      <c r="J71" s="142"/>
      <c r="K71" s="142"/>
      <c r="L71" s="142"/>
      <c r="M71" s="142"/>
      <c r="N71" s="142"/>
      <c r="O71" s="142"/>
      <c r="P71" s="142"/>
      <c r="Q71" s="142"/>
      <c r="R71" s="151">
        <f t="shared" ref="R71:R126" si="12">SUM(J71:Q71)</f>
        <v>0</v>
      </c>
      <c r="S71" s="171">
        <v>0</v>
      </c>
      <c r="T71" s="162">
        <v>0</v>
      </c>
      <c r="U71" s="65">
        <f t="shared" si="11"/>
        <v>0</v>
      </c>
      <c r="V71" s="124" t="s">
        <v>89</v>
      </c>
      <c r="W71" s="98" t="s">
        <v>312</v>
      </c>
      <c r="X71" s="124" t="s">
        <v>89</v>
      </c>
      <c r="Y71" s="130">
        <v>2019</v>
      </c>
      <c r="Z71" s="61" t="s">
        <v>52</v>
      </c>
    </row>
    <row r="72" spans="1:26" s="2" customFormat="1" ht="51.75" customHeight="1" x14ac:dyDescent="0.2">
      <c r="A72" s="63" t="s">
        <v>184</v>
      </c>
      <c r="B72" s="64" t="s">
        <v>471</v>
      </c>
      <c r="C72" s="109" t="s">
        <v>257</v>
      </c>
      <c r="D72" s="65">
        <v>300000</v>
      </c>
      <c r="E72" s="96">
        <f t="shared" si="9"/>
        <v>300000</v>
      </c>
      <c r="F72" s="91">
        <v>0</v>
      </c>
      <c r="G72" s="86">
        <v>0</v>
      </c>
      <c r="H72" s="81">
        <v>0</v>
      </c>
      <c r="I72" s="68">
        <f t="shared" si="10"/>
        <v>0</v>
      </c>
      <c r="J72" s="73"/>
      <c r="K72" s="73"/>
      <c r="L72" s="73"/>
      <c r="M72" s="73"/>
      <c r="N72" s="73"/>
      <c r="O72" s="73"/>
      <c r="P72" s="73"/>
      <c r="Q72" s="73"/>
      <c r="R72" s="91">
        <f t="shared" si="12"/>
        <v>0</v>
      </c>
      <c r="S72" s="86">
        <v>300000</v>
      </c>
      <c r="T72" s="160">
        <v>0</v>
      </c>
      <c r="U72" s="65">
        <f t="shared" si="11"/>
        <v>300000</v>
      </c>
      <c r="V72" s="66" t="s">
        <v>114</v>
      </c>
      <c r="W72" s="115">
        <v>415200</v>
      </c>
      <c r="X72" s="66" t="s">
        <v>105</v>
      </c>
      <c r="Y72" s="62" t="s">
        <v>154</v>
      </c>
      <c r="Z72" s="61" t="s">
        <v>52</v>
      </c>
    </row>
    <row r="73" spans="1:26" s="2" customFormat="1" ht="57" customHeight="1" x14ac:dyDescent="0.2">
      <c r="A73" s="63" t="s">
        <v>184</v>
      </c>
      <c r="B73" s="64" t="s">
        <v>365</v>
      </c>
      <c r="C73" s="109" t="s">
        <v>258</v>
      </c>
      <c r="D73" s="65">
        <v>90000</v>
      </c>
      <c r="E73" s="96">
        <f t="shared" si="9"/>
        <v>50000</v>
      </c>
      <c r="F73" s="148">
        <v>0</v>
      </c>
      <c r="G73" s="168">
        <v>50000</v>
      </c>
      <c r="H73" s="179">
        <v>0</v>
      </c>
      <c r="I73" s="68">
        <f t="shared" si="10"/>
        <v>50000</v>
      </c>
      <c r="J73" s="73"/>
      <c r="K73" s="73"/>
      <c r="L73" s="73"/>
      <c r="M73" s="73"/>
      <c r="N73" s="73"/>
      <c r="O73" s="73"/>
      <c r="P73" s="73"/>
      <c r="Q73" s="73"/>
      <c r="R73" s="91">
        <f t="shared" si="12"/>
        <v>0</v>
      </c>
      <c r="S73" s="86">
        <v>0</v>
      </c>
      <c r="T73" s="160">
        <v>0</v>
      </c>
      <c r="U73" s="65">
        <f t="shared" si="11"/>
        <v>0</v>
      </c>
      <c r="V73" s="66" t="s">
        <v>115</v>
      </c>
      <c r="W73" s="115">
        <v>511100</v>
      </c>
      <c r="X73" s="66" t="s">
        <v>105</v>
      </c>
      <c r="Y73" s="62" t="s">
        <v>154</v>
      </c>
      <c r="Z73" s="61" t="s">
        <v>52</v>
      </c>
    </row>
    <row r="74" spans="1:26" s="2" customFormat="1" ht="66.75" customHeight="1" x14ac:dyDescent="0.2">
      <c r="A74" s="63" t="s">
        <v>184</v>
      </c>
      <c r="B74" s="64" t="s">
        <v>346</v>
      </c>
      <c r="C74" s="109" t="s">
        <v>116</v>
      </c>
      <c r="D74" s="65">
        <v>8360000</v>
      </c>
      <c r="E74" s="96">
        <f t="shared" si="9"/>
        <v>4500000</v>
      </c>
      <c r="F74" s="91">
        <v>0</v>
      </c>
      <c r="G74" s="86">
        <v>0</v>
      </c>
      <c r="H74" s="81">
        <v>0</v>
      </c>
      <c r="I74" s="68">
        <f t="shared" si="10"/>
        <v>0</v>
      </c>
      <c r="J74" s="73"/>
      <c r="K74" s="73"/>
      <c r="L74" s="73"/>
      <c r="M74" s="73"/>
      <c r="N74" s="73"/>
      <c r="O74" s="73"/>
      <c r="P74" s="73"/>
      <c r="Q74" s="73"/>
      <c r="R74" s="91">
        <f t="shared" si="12"/>
        <v>0</v>
      </c>
      <c r="S74" s="86">
        <v>2500000</v>
      </c>
      <c r="T74" s="160">
        <v>2000000</v>
      </c>
      <c r="U74" s="65">
        <f t="shared" si="11"/>
        <v>4500000</v>
      </c>
      <c r="V74" s="66" t="s">
        <v>87</v>
      </c>
      <c r="W74" s="98" t="s">
        <v>320</v>
      </c>
      <c r="X74" s="66" t="s">
        <v>117</v>
      </c>
      <c r="Y74" s="62" t="s">
        <v>313</v>
      </c>
      <c r="Z74" s="61" t="s">
        <v>52</v>
      </c>
    </row>
    <row r="75" spans="1:26" s="2" customFormat="1" ht="66" customHeight="1" x14ac:dyDescent="0.2">
      <c r="A75" s="63" t="s">
        <v>184</v>
      </c>
      <c r="B75" s="64" t="s">
        <v>366</v>
      </c>
      <c r="C75" s="109" t="s">
        <v>118</v>
      </c>
      <c r="D75" s="65">
        <v>100000</v>
      </c>
      <c r="E75" s="96">
        <f t="shared" si="9"/>
        <v>100000</v>
      </c>
      <c r="F75" s="91">
        <v>0</v>
      </c>
      <c r="G75" s="86">
        <v>40000</v>
      </c>
      <c r="H75" s="81">
        <v>0</v>
      </c>
      <c r="I75" s="68">
        <f t="shared" si="10"/>
        <v>40000</v>
      </c>
      <c r="J75" s="73"/>
      <c r="K75" s="73"/>
      <c r="L75" s="73"/>
      <c r="M75" s="73"/>
      <c r="N75" s="73"/>
      <c r="O75" s="73"/>
      <c r="P75" s="73"/>
      <c r="Q75" s="73"/>
      <c r="R75" s="91">
        <f t="shared" si="12"/>
        <v>0</v>
      </c>
      <c r="S75" s="86">
        <v>60000</v>
      </c>
      <c r="T75" s="160">
        <v>0</v>
      </c>
      <c r="U75" s="65">
        <f t="shared" si="11"/>
        <v>60000</v>
      </c>
      <c r="V75" s="66" t="s">
        <v>119</v>
      </c>
      <c r="W75" s="115" t="s">
        <v>120</v>
      </c>
      <c r="X75" s="66" t="s">
        <v>121</v>
      </c>
      <c r="Y75" s="62" t="s">
        <v>154</v>
      </c>
      <c r="Z75" s="61" t="s">
        <v>52</v>
      </c>
    </row>
    <row r="76" spans="1:26" s="2" customFormat="1" ht="102.75" customHeight="1" x14ac:dyDescent="0.2">
      <c r="A76" s="63" t="s">
        <v>184</v>
      </c>
      <c r="B76" s="64" t="s">
        <v>468</v>
      </c>
      <c r="C76" s="109" t="s">
        <v>259</v>
      </c>
      <c r="D76" s="65">
        <v>1000000</v>
      </c>
      <c r="E76" s="96">
        <f t="shared" si="9"/>
        <v>1070000</v>
      </c>
      <c r="F76" s="91">
        <v>120000</v>
      </c>
      <c r="G76" s="86">
        <v>0</v>
      </c>
      <c r="H76" s="81">
        <v>0</v>
      </c>
      <c r="I76" s="68">
        <f t="shared" si="10"/>
        <v>120000</v>
      </c>
      <c r="J76" s="73"/>
      <c r="K76" s="73">
        <v>200000</v>
      </c>
      <c r="L76" s="73"/>
      <c r="M76" s="73"/>
      <c r="N76" s="73"/>
      <c r="O76" s="73"/>
      <c r="P76" s="73"/>
      <c r="Q76" s="73"/>
      <c r="R76" s="91">
        <f t="shared" si="12"/>
        <v>200000</v>
      </c>
      <c r="S76" s="86">
        <v>750000</v>
      </c>
      <c r="T76" s="160">
        <v>0</v>
      </c>
      <c r="U76" s="65">
        <f t="shared" si="11"/>
        <v>950000</v>
      </c>
      <c r="V76" s="66" t="s">
        <v>122</v>
      </c>
      <c r="W76" s="115" t="s">
        <v>405</v>
      </c>
      <c r="X76" s="66" t="s">
        <v>123</v>
      </c>
      <c r="Y76" s="62" t="s">
        <v>371</v>
      </c>
      <c r="Z76" s="61" t="s">
        <v>52</v>
      </c>
    </row>
    <row r="77" spans="1:26" s="2" customFormat="1" ht="72" customHeight="1" x14ac:dyDescent="0.2">
      <c r="A77" s="63" t="s">
        <v>185</v>
      </c>
      <c r="B77" s="64" t="s">
        <v>368</v>
      </c>
      <c r="C77" s="109" t="s">
        <v>369</v>
      </c>
      <c r="D77" s="65">
        <v>350000</v>
      </c>
      <c r="E77" s="96">
        <f t="shared" si="9"/>
        <v>250000</v>
      </c>
      <c r="F77" s="91">
        <v>0</v>
      </c>
      <c r="G77" s="86">
        <v>50000</v>
      </c>
      <c r="H77" s="81">
        <v>50000</v>
      </c>
      <c r="I77" s="68">
        <f t="shared" si="10"/>
        <v>100000</v>
      </c>
      <c r="J77" s="73"/>
      <c r="K77" s="73"/>
      <c r="L77" s="73"/>
      <c r="M77" s="73"/>
      <c r="N77" s="73"/>
      <c r="O77" s="73"/>
      <c r="P77" s="73"/>
      <c r="Q77" s="73"/>
      <c r="R77" s="91">
        <f t="shared" si="12"/>
        <v>0</v>
      </c>
      <c r="S77" s="86">
        <v>75000</v>
      </c>
      <c r="T77" s="160">
        <v>75000</v>
      </c>
      <c r="U77" s="65">
        <f t="shared" si="11"/>
        <v>150000</v>
      </c>
      <c r="V77" s="66" t="s">
        <v>150</v>
      </c>
      <c r="W77" s="98" t="s">
        <v>312</v>
      </c>
      <c r="X77" s="66" t="s">
        <v>105</v>
      </c>
      <c r="Y77" s="62" t="s">
        <v>367</v>
      </c>
      <c r="Z77" s="61" t="s">
        <v>52</v>
      </c>
    </row>
    <row r="78" spans="1:26" s="131" customFormat="1" ht="81.75" customHeight="1" x14ac:dyDescent="0.2">
      <c r="A78" s="63" t="s">
        <v>185</v>
      </c>
      <c r="B78" s="64" t="s">
        <v>470</v>
      </c>
      <c r="C78" s="109" t="s">
        <v>370</v>
      </c>
      <c r="D78" s="65">
        <v>35000</v>
      </c>
      <c r="E78" s="96">
        <f t="shared" si="9"/>
        <v>20000</v>
      </c>
      <c r="F78" s="91">
        <v>0</v>
      </c>
      <c r="G78" s="86">
        <v>20000</v>
      </c>
      <c r="H78" s="81">
        <v>0</v>
      </c>
      <c r="I78" s="68">
        <f t="shared" si="10"/>
        <v>20000</v>
      </c>
      <c r="J78" s="73"/>
      <c r="K78" s="73"/>
      <c r="L78" s="73"/>
      <c r="M78" s="73"/>
      <c r="N78" s="73"/>
      <c r="O78" s="73"/>
      <c r="P78" s="73"/>
      <c r="Q78" s="73"/>
      <c r="R78" s="91">
        <f t="shared" si="12"/>
        <v>0</v>
      </c>
      <c r="S78" s="86">
        <v>0</v>
      </c>
      <c r="T78" s="160">
        <v>0</v>
      </c>
      <c r="U78" s="65">
        <f t="shared" si="11"/>
        <v>0</v>
      </c>
      <c r="V78" s="66" t="s">
        <v>150</v>
      </c>
      <c r="W78" s="98" t="s">
        <v>312</v>
      </c>
      <c r="X78" s="66" t="s">
        <v>105</v>
      </c>
      <c r="Y78" s="62" t="s">
        <v>367</v>
      </c>
      <c r="Z78" s="61" t="s">
        <v>52</v>
      </c>
    </row>
    <row r="79" spans="1:26" s="2" customFormat="1" ht="68.25" customHeight="1" x14ac:dyDescent="0.2">
      <c r="A79" s="128" t="s">
        <v>185</v>
      </c>
      <c r="B79" s="123" t="s">
        <v>475</v>
      </c>
      <c r="C79" s="126" t="s">
        <v>260</v>
      </c>
      <c r="D79" s="120">
        <v>201720</v>
      </c>
      <c r="E79" s="129">
        <f t="shared" si="9"/>
        <v>201720</v>
      </c>
      <c r="F79" s="151">
        <v>0</v>
      </c>
      <c r="G79" s="174">
        <v>50000</v>
      </c>
      <c r="H79" s="186">
        <v>0</v>
      </c>
      <c r="I79" s="121">
        <f t="shared" si="10"/>
        <v>50000</v>
      </c>
      <c r="J79" s="146"/>
      <c r="K79" s="142"/>
      <c r="L79" s="142"/>
      <c r="M79" s="142"/>
      <c r="N79" s="142"/>
      <c r="O79" s="142"/>
      <c r="P79" s="142"/>
      <c r="Q79" s="142"/>
      <c r="R79" s="151">
        <f t="shared" si="12"/>
        <v>0</v>
      </c>
      <c r="S79" s="174">
        <v>151720</v>
      </c>
      <c r="T79" s="191">
        <v>0</v>
      </c>
      <c r="U79" s="120">
        <f t="shared" si="11"/>
        <v>151720</v>
      </c>
      <c r="V79" s="124" t="s">
        <v>151</v>
      </c>
      <c r="W79" s="132" t="s">
        <v>312</v>
      </c>
      <c r="X79" s="124" t="s">
        <v>105</v>
      </c>
      <c r="Y79" s="130" t="s">
        <v>154</v>
      </c>
      <c r="Z79" s="133" t="s">
        <v>52</v>
      </c>
    </row>
    <row r="80" spans="1:26" s="2" customFormat="1" ht="68.25" customHeight="1" x14ac:dyDescent="0.2">
      <c r="A80" s="63" t="s">
        <v>185</v>
      </c>
      <c r="B80" s="64" t="s">
        <v>477</v>
      </c>
      <c r="C80" s="109" t="s">
        <v>261</v>
      </c>
      <c r="D80" s="65">
        <v>30000</v>
      </c>
      <c r="E80" s="96">
        <f t="shared" si="9"/>
        <v>30000</v>
      </c>
      <c r="F80" s="91">
        <v>0</v>
      </c>
      <c r="G80" s="86"/>
      <c r="H80" s="81"/>
      <c r="I80" s="68">
        <f t="shared" si="10"/>
        <v>0</v>
      </c>
      <c r="J80" s="73"/>
      <c r="K80" s="73"/>
      <c r="L80" s="73"/>
      <c r="M80" s="73"/>
      <c r="N80" s="73"/>
      <c r="O80" s="73"/>
      <c r="P80" s="73"/>
      <c r="Q80" s="73"/>
      <c r="R80" s="91">
        <f t="shared" si="12"/>
        <v>0</v>
      </c>
      <c r="S80" s="86">
        <v>15000</v>
      </c>
      <c r="T80" s="160">
        <v>15000</v>
      </c>
      <c r="U80" s="65">
        <f t="shared" si="11"/>
        <v>30000</v>
      </c>
      <c r="V80" s="66" t="s">
        <v>124</v>
      </c>
      <c r="W80" s="98" t="s">
        <v>347</v>
      </c>
      <c r="X80" s="66" t="s">
        <v>105</v>
      </c>
      <c r="Y80" s="62" t="s">
        <v>154</v>
      </c>
      <c r="Z80" s="61" t="s">
        <v>52</v>
      </c>
    </row>
    <row r="81" spans="1:26" s="2" customFormat="1" ht="51" x14ac:dyDescent="0.2">
      <c r="A81" s="63" t="s">
        <v>185</v>
      </c>
      <c r="B81" s="64" t="s">
        <v>196</v>
      </c>
      <c r="C81" s="109" t="s">
        <v>262</v>
      </c>
      <c r="D81" s="65">
        <v>35000</v>
      </c>
      <c r="E81" s="96">
        <f t="shared" si="9"/>
        <v>26000</v>
      </c>
      <c r="F81" s="147">
        <v>0</v>
      </c>
      <c r="G81" s="175">
        <v>0</v>
      </c>
      <c r="H81" s="181">
        <v>0</v>
      </c>
      <c r="I81" s="68">
        <f t="shared" si="10"/>
        <v>0</v>
      </c>
      <c r="J81" s="73"/>
      <c r="K81" s="73"/>
      <c r="L81" s="73"/>
      <c r="M81" s="73">
        <v>6000</v>
      </c>
      <c r="N81" s="73"/>
      <c r="O81" s="73"/>
      <c r="P81" s="73"/>
      <c r="Q81" s="73"/>
      <c r="R81" s="91">
        <f t="shared" si="12"/>
        <v>6000</v>
      </c>
      <c r="S81" s="86">
        <v>20000</v>
      </c>
      <c r="T81" s="164">
        <v>0</v>
      </c>
      <c r="U81" s="65">
        <f t="shared" si="11"/>
        <v>26000</v>
      </c>
      <c r="V81" s="66" t="s">
        <v>124</v>
      </c>
      <c r="W81" s="115" t="s">
        <v>347</v>
      </c>
      <c r="X81" s="66" t="s">
        <v>105</v>
      </c>
      <c r="Y81" s="62" t="s">
        <v>169</v>
      </c>
      <c r="Z81" s="61" t="s">
        <v>52</v>
      </c>
    </row>
    <row r="82" spans="1:26" s="2" customFormat="1" ht="76.5" x14ac:dyDescent="0.2">
      <c r="A82" s="63" t="s">
        <v>185</v>
      </c>
      <c r="B82" s="64" t="s">
        <v>476</v>
      </c>
      <c r="C82" s="109" t="s">
        <v>263</v>
      </c>
      <c r="D82" s="65">
        <v>70000</v>
      </c>
      <c r="E82" s="96">
        <f t="shared" si="9"/>
        <v>66000</v>
      </c>
      <c r="F82" s="91">
        <v>0</v>
      </c>
      <c r="G82" s="86">
        <v>0</v>
      </c>
      <c r="H82" s="81">
        <v>0</v>
      </c>
      <c r="I82" s="68">
        <f t="shared" si="10"/>
        <v>0</v>
      </c>
      <c r="J82" s="73"/>
      <c r="K82" s="73"/>
      <c r="L82" s="73"/>
      <c r="M82" s="73">
        <v>66000</v>
      </c>
      <c r="N82" s="73"/>
      <c r="O82" s="73"/>
      <c r="P82" s="73"/>
      <c r="Q82" s="73"/>
      <c r="R82" s="91">
        <f t="shared" si="12"/>
        <v>66000</v>
      </c>
      <c r="S82" s="86">
        <v>0</v>
      </c>
      <c r="T82" s="160">
        <v>0</v>
      </c>
      <c r="U82" s="65">
        <f t="shared" si="11"/>
        <v>66000</v>
      </c>
      <c r="V82" s="66" t="s">
        <v>124</v>
      </c>
      <c r="W82" s="98" t="s">
        <v>347</v>
      </c>
      <c r="X82" s="66" t="s">
        <v>105</v>
      </c>
      <c r="Y82" s="62" t="s">
        <v>154</v>
      </c>
      <c r="Z82" s="61" t="s">
        <v>52</v>
      </c>
    </row>
    <row r="83" spans="1:26" s="2" customFormat="1" ht="88.5" customHeight="1" x14ac:dyDescent="0.2">
      <c r="A83" s="63" t="s">
        <v>185</v>
      </c>
      <c r="B83" s="64" t="s">
        <v>478</v>
      </c>
      <c r="C83" s="109" t="s">
        <v>264</v>
      </c>
      <c r="D83" s="65">
        <v>40000</v>
      </c>
      <c r="E83" s="96">
        <f t="shared" si="9"/>
        <v>20000</v>
      </c>
      <c r="F83" s="91">
        <v>0</v>
      </c>
      <c r="G83" s="86">
        <v>0</v>
      </c>
      <c r="H83" s="81">
        <v>0</v>
      </c>
      <c r="I83" s="68">
        <f t="shared" si="10"/>
        <v>0</v>
      </c>
      <c r="J83" s="73"/>
      <c r="K83" s="73"/>
      <c r="L83" s="73"/>
      <c r="M83" s="73"/>
      <c r="N83" s="73"/>
      <c r="O83" s="73"/>
      <c r="P83" s="73"/>
      <c r="Q83" s="73"/>
      <c r="R83" s="91">
        <v>0</v>
      </c>
      <c r="S83" s="86">
        <v>20000</v>
      </c>
      <c r="T83" s="160">
        <v>0</v>
      </c>
      <c r="U83" s="65">
        <f t="shared" si="11"/>
        <v>20000</v>
      </c>
      <c r="V83" s="66" t="s">
        <v>124</v>
      </c>
      <c r="W83" s="98" t="s">
        <v>347</v>
      </c>
      <c r="X83" s="66" t="s">
        <v>105</v>
      </c>
      <c r="Y83" s="62" t="s">
        <v>154</v>
      </c>
      <c r="Z83" s="61" t="s">
        <v>52</v>
      </c>
    </row>
    <row r="84" spans="1:26" s="2" customFormat="1" ht="105.75" customHeight="1" x14ac:dyDescent="0.2">
      <c r="A84" s="63" t="s">
        <v>185</v>
      </c>
      <c r="B84" s="64" t="s">
        <v>479</v>
      </c>
      <c r="C84" s="109" t="s">
        <v>265</v>
      </c>
      <c r="D84" s="65">
        <v>25000</v>
      </c>
      <c r="E84" s="96">
        <f t="shared" si="9"/>
        <v>10000</v>
      </c>
      <c r="F84" s="91">
        <v>0</v>
      </c>
      <c r="G84" s="86">
        <v>0</v>
      </c>
      <c r="H84" s="81">
        <v>0</v>
      </c>
      <c r="I84" s="68">
        <f t="shared" si="10"/>
        <v>0</v>
      </c>
      <c r="J84" s="73"/>
      <c r="K84" s="73"/>
      <c r="L84" s="73"/>
      <c r="M84" s="73"/>
      <c r="N84" s="73"/>
      <c r="O84" s="73"/>
      <c r="P84" s="73"/>
      <c r="Q84" s="73"/>
      <c r="R84" s="91">
        <f t="shared" si="12"/>
        <v>0</v>
      </c>
      <c r="S84" s="86">
        <v>10000</v>
      </c>
      <c r="T84" s="160">
        <v>0</v>
      </c>
      <c r="U84" s="65">
        <f t="shared" si="11"/>
        <v>10000</v>
      </c>
      <c r="V84" s="66" t="s">
        <v>124</v>
      </c>
      <c r="W84" s="98" t="s">
        <v>347</v>
      </c>
      <c r="X84" s="66" t="s">
        <v>105</v>
      </c>
      <c r="Y84" s="62" t="s">
        <v>154</v>
      </c>
      <c r="Z84" s="61" t="s">
        <v>52</v>
      </c>
    </row>
    <row r="85" spans="1:26" s="2" customFormat="1" ht="61.5" customHeight="1" x14ac:dyDescent="0.2">
      <c r="A85" s="63" t="s">
        <v>185</v>
      </c>
      <c r="B85" s="64" t="s">
        <v>400</v>
      </c>
      <c r="C85" s="109" t="s">
        <v>266</v>
      </c>
      <c r="D85" s="65">
        <v>60000</v>
      </c>
      <c r="E85" s="129">
        <f t="shared" si="9"/>
        <v>150000</v>
      </c>
      <c r="F85" s="91">
        <v>150000</v>
      </c>
      <c r="G85" s="86">
        <v>0</v>
      </c>
      <c r="H85" s="81">
        <v>0</v>
      </c>
      <c r="I85" s="68">
        <f t="shared" si="10"/>
        <v>150000</v>
      </c>
      <c r="J85" s="73"/>
      <c r="K85" s="73"/>
      <c r="L85" s="73"/>
      <c r="M85" s="73"/>
      <c r="N85" s="73"/>
      <c r="O85" s="73"/>
      <c r="P85" s="73"/>
      <c r="Q85" s="73"/>
      <c r="R85" s="151">
        <f t="shared" si="12"/>
        <v>0</v>
      </c>
      <c r="S85" s="175">
        <v>0</v>
      </c>
      <c r="T85" s="163">
        <v>0</v>
      </c>
      <c r="U85" s="65">
        <f t="shared" si="11"/>
        <v>0</v>
      </c>
      <c r="V85" s="66" t="s">
        <v>125</v>
      </c>
      <c r="W85" s="98" t="s">
        <v>312</v>
      </c>
      <c r="X85" s="66" t="s">
        <v>105</v>
      </c>
      <c r="Y85" s="62" t="s">
        <v>154</v>
      </c>
      <c r="Z85" s="61" t="s">
        <v>52</v>
      </c>
    </row>
    <row r="86" spans="1:26" s="2" customFormat="1" ht="85.5" customHeight="1" x14ac:dyDescent="0.2">
      <c r="A86" s="63" t="s">
        <v>186</v>
      </c>
      <c r="B86" s="64" t="s">
        <v>457</v>
      </c>
      <c r="C86" s="109" t="s">
        <v>277</v>
      </c>
      <c r="D86" s="65">
        <v>3031540</v>
      </c>
      <c r="E86" s="129">
        <f t="shared" si="9"/>
        <v>400000</v>
      </c>
      <c r="F86" s="153">
        <v>0</v>
      </c>
      <c r="G86" s="175">
        <v>200000</v>
      </c>
      <c r="H86" s="181">
        <v>0</v>
      </c>
      <c r="I86" s="68">
        <f t="shared" si="10"/>
        <v>200000</v>
      </c>
      <c r="J86" s="73"/>
      <c r="K86" s="73"/>
      <c r="L86" s="73"/>
      <c r="M86" s="73"/>
      <c r="N86" s="73"/>
      <c r="O86" s="73"/>
      <c r="P86" s="73"/>
      <c r="Q86" s="73"/>
      <c r="R86" s="151">
        <f t="shared" si="12"/>
        <v>0</v>
      </c>
      <c r="S86" s="169">
        <v>200000</v>
      </c>
      <c r="T86" s="163">
        <v>0</v>
      </c>
      <c r="U86" s="65">
        <f t="shared" si="11"/>
        <v>200000</v>
      </c>
      <c r="V86" s="66" t="s">
        <v>126</v>
      </c>
      <c r="W86" s="115" t="s">
        <v>174</v>
      </c>
      <c r="X86" s="66" t="s">
        <v>158</v>
      </c>
      <c r="Y86" s="62" t="s">
        <v>166</v>
      </c>
      <c r="Z86" s="61" t="s">
        <v>52</v>
      </c>
    </row>
    <row r="87" spans="1:26" s="2" customFormat="1" ht="82.5" customHeight="1" x14ac:dyDescent="0.2">
      <c r="A87" s="63" t="s">
        <v>186</v>
      </c>
      <c r="B87" s="64" t="s">
        <v>456</v>
      </c>
      <c r="C87" s="109" t="s">
        <v>278</v>
      </c>
      <c r="D87" s="65">
        <v>3600000</v>
      </c>
      <c r="E87" s="129">
        <f t="shared" si="9"/>
        <v>1720000</v>
      </c>
      <c r="F87" s="91">
        <v>220000</v>
      </c>
      <c r="G87" s="175">
        <v>0</v>
      </c>
      <c r="H87" s="181">
        <v>0</v>
      </c>
      <c r="I87" s="68">
        <f t="shared" si="10"/>
        <v>220000</v>
      </c>
      <c r="J87" s="73"/>
      <c r="K87" s="73"/>
      <c r="L87" s="73"/>
      <c r="M87" s="73"/>
      <c r="N87" s="73"/>
      <c r="O87" s="73"/>
      <c r="P87" s="73"/>
      <c r="Q87" s="73"/>
      <c r="R87" s="151">
        <f t="shared" si="12"/>
        <v>0</v>
      </c>
      <c r="S87" s="169">
        <v>1500000</v>
      </c>
      <c r="T87" s="161">
        <v>0</v>
      </c>
      <c r="U87" s="65">
        <f t="shared" si="11"/>
        <v>1500000</v>
      </c>
      <c r="V87" s="66" t="s">
        <v>126</v>
      </c>
      <c r="W87" s="115" t="s">
        <v>348</v>
      </c>
      <c r="X87" s="66" t="s">
        <v>158</v>
      </c>
      <c r="Y87" s="62" t="s">
        <v>371</v>
      </c>
      <c r="Z87" s="61" t="s">
        <v>52</v>
      </c>
    </row>
    <row r="88" spans="1:26" s="2" customFormat="1" ht="76.5" x14ac:dyDescent="0.2">
      <c r="A88" s="63" t="s">
        <v>186</v>
      </c>
      <c r="B88" s="64" t="s">
        <v>469</v>
      </c>
      <c r="C88" s="102" t="s">
        <v>271</v>
      </c>
      <c r="D88" s="65">
        <v>4185480</v>
      </c>
      <c r="E88" s="129">
        <f t="shared" si="9"/>
        <v>4000000</v>
      </c>
      <c r="F88" s="153">
        <v>1500000</v>
      </c>
      <c r="G88" s="175">
        <v>1100000</v>
      </c>
      <c r="H88" s="181">
        <v>0</v>
      </c>
      <c r="I88" s="68">
        <f t="shared" si="10"/>
        <v>2600000</v>
      </c>
      <c r="J88" s="73"/>
      <c r="K88" s="73"/>
      <c r="L88" s="73"/>
      <c r="M88" s="73"/>
      <c r="N88" s="73"/>
      <c r="O88" s="73"/>
      <c r="P88" s="73">
        <v>800000</v>
      </c>
      <c r="Q88" s="73"/>
      <c r="R88" s="151">
        <f t="shared" si="12"/>
        <v>800000</v>
      </c>
      <c r="S88" s="169">
        <v>600000</v>
      </c>
      <c r="T88" s="163">
        <v>0</v>
      </c>
      <c r="U88" s="65">
        <f t="shared" si="11"/>
        <v>1400000</v>
      </c>
      <c r="V88" s="66" t="s">
        <v>127</v>
      </c>
      <c r="W88" s="134" t="s">
        <v>175</v>
      </c>
      <c r="X88" s="66" t="s">
        <v>158</v>
      </c>
      <c r="Y88" s="62" t="s">
        <v>152</v>
      </c>
      <c r="Z88" s="61" t="s">
        <v>52</v>
      </c>
    </row>
    <row r="89" spans="1:26" s="2" customFormat="1" ht="79.5" customHeight="1" x14ac:dyDescent="0.2">
      <c r="A89" s="63" t="s">
        <v>186</v>
      </c>
      <c r="B89" s="64" t="s">
        <v>458</v>
      </c>
      <c r="C89" s="109" t="s">
        <v>272</v>
      </c>
      <c r="D89" s="65">
        <v>5965280</v>
      </c>
      <c r="E89" s="129">
        <f t="shared" si="9"/>
        <v>200000</v>
      </c>
      <c r="F89" s="91">
        <v>0</v>
      </c>
      <c r="G89" s="175">
        <v>100000</v>
      </c>
      <c r="H89" s="181">
        <v>0</v>
      </c>
      <c r="I89" s="68">
        <f t="shared" si="10"/>
        <v>100000</v>
      </c>
      <c r="J89" s="73"/>
      <c r="K89" s="73"/>
      <c r="L89" s="73"/>
      <c r="M89" s="73"/>
      <c r="N89" s="73"/>
      <c r="O89" s="73"/>
      <c r="P89" s="73"/>
      <c r="Q89" s="73"/>
      <c r="R89" s="151">
        <f t="shared" si="12"/>
        <v>0</v>
      </c>
      <c r="S89" s="86">
        <v>100000</v>
      </c>
      <c r="T89" s="161">
        <v>0</v>
      </c>
      <c r="U89" s="65">
        <f t="shared" si="11"/>
        <v>100000</v>
      </c>
      <c r="V89" s="66" t="s">
        <v>126</v>
      </c>
      <c r="W89" s="134" t="s">
        <v>176</v>
      </c>
      <c r="X89" s="66" t="s">
        <v>158</v>
      </c>
      <c r="Y89" s="62" t="s">
        <v>371</v>
      </c>
      <c r="Z89" s="61" t="s">
        <v>52</v>
      </c>
    </row>
    <row r="90" spans="1:26" s="2" customFormat="1" ht="103.5" customHeight="1" x14ac:dyDescent="0.2">
      <c r="A90" s="63" t="s">
        <v>186</v>
      </c>
      <c r="B90" s="64" t="s">
        <v>459</v>
      </c>
      <c r="C90" s="109" t="s">
        <v>128</v>
      </c>
      <c r="D90" s="65">
        <v>800000</v>
      </c>
      <c r="E90" s="129">
        <f t="shared" si="9"/>
        <v>400000</v>
      </c>
      <c r="F90" s="91">
        <v>0</v>
      </c>
      <c r="G90" s="86">
        <v>0</v>
      </c>
      <c r="H90" s="81">
        <v>0</v>
      </c>
      <c r="I90" s="68">
        <f t="shared" si="10"/>
        <v>0</v>
      </c>
      <c r="J90" s="73"/>
      <c r="K90" s="73"/>
      <c r="L90" s="73"/>
      <c r="M90" s="73"/>
      <c r="N90" s="73"/>
      <c r="O90" s="73"/>
      <c r="P90" s="73"/>
      <c r="Q90" s="73"/>
      <c r="R90" s="151">
        <f t="shared" si="12"/>
        <v>0</v>
      </c>
      <c r="S90" s="86">
        <v>400000</v>
      </c>
      <c r="T90" s="160">
        <v>0</v>
      </c>
      <c r="U90" s="65">
        <f t="shared" si="11"/>
        <v>400000</v>
      </c>
      <c r="V90" s="66" t="s">
        <v>126</v>
      </c>
      <c r="W90" s="134">
        <v>511700</v>
      </c>
      <c r="X90" s="66" t="s">
        <v>158</v>
      </c>
      <c r="Y90" s="62" t="s">
        <v>179</v>
      </c>
      <c r="Z90" s="61" t="s">
        <v>52</v>
      </c>
    </row>
    <row r="91" spans="1:26" s="2" customFormat="1" ht="156.75" customHeight="1" x14ac:dyDescent="0.2">
      <c r="A91" s="63" t="s">
        <v>186</v>
      </c>
      <c r="B91" s="64" t="s">
        <v>267</v>
      </c>
      <c r="C91" s="109" t="s">
        <v>283</v>
      </c>
      <c r="D91" s="65">
        <v>15000000</v>
      </c>
      <c r="E91" s="96">
        <f t="shared" si="9"/>
        <v>3250000</v>
      </c>
      <c r="F91" s="154">
        <v>0</v>
      </c>
      <c r="G91" s="176">
        <v>0</v>
      </c>
      <c r="H91" s="187">
        <v>0</v>
      </c>
      <c r="I91" s="68">
        <f t="shared" si="10"/>
        <v>0</v>
      </c>
      <c r="J91" s="73"/>
      <c r="K91" s="73"/>
      <c r="L91" s="73"/>
      <c r="M91" s="73">
        <v>250000</v>
      </c>
      <c r="N91" s="73"/>
      <c r="O91" s="73"/>
      <c r="P91" s="73"/>
      <c r="Q91" s="73"/>
      <c r="R91" s="151">
        <f t="shared" si="12"/>
        <v>250000</v>
      </c>
      <c r="S91" s="86">
        <v>1500000</v>
      </c>
      <c r="T91" s="160">
        <v>1500000</v>
      </c>
      <c r="U91" s="65">
        <f t="shared" si="11"/>
        <v>3250000</v>
      </c>
      <c r="V91" s="66" t="s">
        <v>129</v>
      </c>
      <c r="W91" s="115" t="s">
        <v>130</v>
      </c>
      <c r="X91" s="66" t="s">
        <v>158</v>
      </c>
      <c r="Y91" s="62" t="s">
        <v>313</v>
      </c>
      <c r="Z91" s="61" t="s">
        <v>52</v>
      </c>
    </row>
    <row r="92" spans="1:26" s="2" customFormat="1" ht="138.75" customHeight="1" x14ac:dyDescent="0.2">
      <c r="A92" s="63" t="s">
        <v>186</v>
      </c>
      <c r="B92" s="64" t="s">
        <v>268</v>
      </c>
      <c r="C92" s="135" t="s">
        <v>282</v>
      </c>
      <c r="D92" s="65">
        <v>8000000</v>
      </c>
      <c r="E92" s="96">
        <f t="shared" si="9"/>
        <v>2100000</v>
      </c>
      <c r="F92" s="154">
        <v>0</v>
      </c>
      <c r="G92" s="176">
        <v>0</v>
      </c>
      <c r="H92" s="187">
        <v>0</v>
      </c>
      <c r="I92" s="68">
        <f t="shared" si="10"/>
        <v>0</v>
      </c>
      <c r="J92" s="73"/>
      <c r="K92" s="73"/>
      <c r="L92" s="73"/>
      <c r="M92" s="73">
        <v>500000</v>
      </c>
      <c r="N92" s="73"/>
      <c r="O92" s="73"/>
      <c r="P92" s="73"/>
      <c r="Q92" s="73"/>
      <c r="R92" s="91">
        <f t="shared" si="12"/>
        <v>500000</v>
      </c>
      <c r="S92" s="86">
        <v>800000</v>
      </c>
      <c r="T92" s="160">
        <v>800000</v>
      </c>
      <c r="U92" s="65">
        <f t="shared" si="11"/>
        <v>2100000</v>
      </c>
      <c r="V92" s="66" t="s">
        <v>129</v>
      </c>
      <c r="W92" s="115" t="s">
        <v>130</v>
      </c>
      <c r="X92" s="66" t="s">
        <v>158</v>
      </c>
      <c r="Y92" s="62" t="s">
        <v>313</v>
      </c>
      <c r="Z92" s="61" t="s">
        <v>52</v>
      </c>
    </row>
    <row r="93" spans="1:26" s="2" customFormat="1" ht="108" customHeight="1" x14ac:dyDescent="0.2">
      <c r="A93" s="63" t="s">
        <v>186</v>
      </c>
      <c r="B93" s="64" t="s">
        <v>197</v>
      </c>
      <c r="C93" s="109" t="s">
        <v>280</v>
      </c>
      <c r="D93" s="65">
        <v>10000000</v>
      </c>
      <c r="E93" s="96">
        <f t="shared" si="9"/>
        <v>100000</v>
      </c>
      <c r="F93" s="154">
        <v>0</v>
      </c>
      <c r="G93" s="176"/>
      <c r="H93" s="187"/>
      <c r="I93" s="68">
        <f t="shared" si="10"/>
        <v>0</v>
      </c>
      <c r="J93" s="73"/>
      <c r="K93" s="73"/>
      <c r="L93" s="73"/>
      <c r="M93" s="73">
        <v>100000</v>
      </c>
      <c r="N93" s="73"/>
      <c r="O93" s="73"/>
      <c r="P93" s="73"/>
      <c r="Q93" s="73"/>
      <c r="R93" s="91">
        <f t="shared" si="12"/>
        <v>100000</v>
      </c>
      <c r="S93" s="86"/>
      <c r="T93" s="160"/>
      <c r="U93" s="65">
        <f t="shared" si="11"/>
        <v>100000</v>
      </c>
      <c r="V93" s="66" t="s">
        <v>129</v>
      </c>
      <c r="W93" s="115" t="s">
        <v>130</v>
      </c>
      <c r="X93" s="66" t="s">
        <v>158</v>
      </c>
      <c r="Y93" s="62" t="s">
        <v>313</v>
      </c>
      <c r="Z93" s="61" t="s">
        <v>52</v>
      </c>
    </row>
    <row r="94" spans="1:26" s="2" customFormat="1" ht="138.75" customHeight="1" x14ac:dyDescent="0.2">
      <c r="A94" s="63" t="s">
        <v>186</v>
      </c>
      <c r="B94" s="64" t="s">
        <v>269</v>
      </c>
      <c r="C94" s="109" t="s">
        <v>349</v>
      </c>
      <c r="D94" s="65">
        <v>5000000</v>
      </c>
      <c r="E94" s="96">
        <f t="shared" ref="E94:E119" si="13">SUM(I94+U94)</f>
        <v>1900000</v>
      </c>
      <c r="F94" s="154">
        <v>0</v>
      </c>
      <c r="G94" s="176">
        <v>0</v>
      </c>
      <c r="H94" s="187">
        <v>0</v>
      </c>
      <c r="I94" s="68">
        <f t="shared" ref="I94:I119" si="14">SUM(F94:H94)</f>
        <v>0</v>
      </c>
      <c r="J94" s="73"/>
      <c r="K94" s="73"/>
      <c r="L94" s="73"/>
      <c r="M94" s="73">
        <v>100000</v>
      </c>
      <c r="N94" s="73"/>
      <c r="O94" s="73"/>
      <c r="P94" s="73"/>
      <c r="Q94" s="73"/>
      <c r="R94" s="91">
        <f t="shared" si="12"/>
        <v>100000</v>
      </c>
      <c r="S94" s="86">
        <v>900000</v>
      </c>
      <c r="T94" s="160">
        <v>900000</v>
      </c>
      <c r="U94" s="65">
        <f t="shared" ref="U94:U119" si="15">SUM(R94:T94)</f>
        <v>1900000</v>
      </c>
      <c r="V94" s="66" t="s">
        <v>129</v>
      </c>
      <c r="W94" s="115" t="s">
        <v>130</v>
      </c>
      <c r="X94" s="66" t="s">
        <v>158</v>
      </c>
      <c r="Y94" s="62" t="s">
        <v>313</v>
      </c>
      <c r="Z94" s="61" t="s">
        <v>52</v>
      </c>
    </row>
    <row r="95" spans="1:26" s="2" customFormat="1" ht="125.25" customHeight="1" x14ac:dyDescent="0.2">
      <c r="A95" s="63" t="s">
        <v>186</v>
      </c>
      <c r="B95" s="64" t="s">
        <v>270</v>
      </c>
      <c r="C95" s="109" t="s">
        <v>281</v>
      </c>
      <c r="D95" s="65">
        <v>4000000</v>
      </c>
      <c r="E95" s="96">
        <f t="shared" si="13"/>
        <v>1700000</v>
      </c>
      <c r="F95" s="154">
        <v>0</v>
      </c>
      <c r="G95" s="176">
        <v>0</v>
      </c>
      <c r="H95" s="187">
        <v>0</v>
      </c>
      <c r="I95" s="68">
        <f t="shared" si="14"/>
        <v>0</v>
      </c>
      <c r="J95" s="73"/>
      <c r="K95" s="73"/>
      <c r="L95" s="73"/>
      <c r="M95" s="73">
        <v>100000</v>
      </c>
      <c r="N95" s="73"/>
      <c r="O95" s="73"/>
      <c r="P95" s="73"/>
      <c r="Q95" s="73"/>
      <c r="R95" s="91">
        <f t="shared" si="12"/>
        <v>100000</v>
      </c>
      <c r="S95" s="86">
        <v>800000</v>
      </c>
      <c r="T95" s="160">
        <v>800000</v>
      </c>
      <c r="U95" s="65">
        <f t="shared" si="15"/>
        <v>1700000</v>
      </c>
      <c r="V95" s="66" t="s">
        <v>129</v>
      </c>
      <c r="W95" s="115" t="s">
        <v>130</v>
      </c>
      <c r="X95" s="66" t="s">
        <v>158</v>
      </c>
      <c r="Y95" s="62" t="s">
        <v>313</v>
      </c>
      <c r="Z95" s="61" t="s">
        <v>52</v>
      </c>
    </row>
    <row r="96" spans="1:26" s="2" customFormat="1" ht="57.75" customHeight="1" x14ac:dyDescent="0.2">
      <c r="A96" s="63" t="s">
        <v>186</v>
      </c>
      <c r="B96" s="64" t="s">
        <v>423</v>
      </c>
      <c r="C96" s="109" t="s">
        <v>421</v>
      </c>
      <c r="D96" s="65">
        <v>10000000</v>
      </c>
      <c r="E96" s="96">
        <f t="shared" si="13"/>
        <v>10000000</v>
      </c>
      <c r="F96" s="153">
        <v>0</v>
      </c>
      <c r="G96" s="175">
        <v>0</v>
      </c>
      <c r="H96" s="181">
        <v>0</v>
      </c>
      <c r="I96" s="68">
        <f t="shared" si="14"/>
        <v>0</v>
      </c>
      <c r="J96" s="73"/>
      <c r="K96" s="73"/>
      <c r="L96" s="73"/>
      <c r="M96" s="73"/>
      <c r="N96" s="73"/>
      <c r="O96" s="73"/>
      <c r="P96" s="73"/>
      <c r="Q96" s="73"/>
      <c r="R96" s="91">
        <f t="shared" si="12"/>
        <v>0</v>
      </c>
      <c r="S96" s="86">
        <v>5000000</v>
      </c>
      <c r="T96" s="160">
        <v>0</v>
      </c>
      <c r="U96" s="65">
        <v>10000000</v>
      </c>
      <c r="V96" s="101" t="s">
        <v>87</v>
      </c>
      <c r="W96" s="98" t="s">
        <v>90</v>
      </c>
      <c r="X96" s="66" t="s">
        <v>158</v>
      </c>
      <c r="Y96" s="136" t="s">
        <v>372</v>
      </c>
      <c r="Z96" s="61" t="s">
        <v>52</v>
      </c>
    </row>
    <row r="97" spans="1:26" s="2" customFormat="1" ht="49.5" customHeight="1" x14ac:dyDescent="0.2">
      <c r="A97" s="63" t="s">
        <v>186</v>
      </c>
      <c r="B97" s="64" t="s">
        <v>422</v>
      </c>
      <c r="C97" s="109" t="s">
        <v>420</v>
      </c>
      <c r="D97" s="65">
        <v>150000000</v>
      </c>
      <c r="E97" s="96">
        <f t="shared" si="13"/>
        <v>100000000</v>
      </c>
      <c r="F97" s="153">
        <v>0</v>
      </c>
      <c r="G97" s="175">
        <v>0</v>
      </c>
      <c r="H97" s="181">
        <v>0</v>
      </c>
      <c r="I97" s="68">
        <f t="shared" si="14"/>
        <v>0</v>
      </c>
      <c r="J97" s="73"/>
      <c r="K97" s="73"/>
      <c r="L97" s="73"/>
      <c r="M97" s="73"/>
      <c r="N97" s="73"/>
      <c r="O97" s="73"/>
      <c r="P97" s="73"/>
      <c r="Q97" s="73"/>
      <c r="R97" s="91">
        <f t="shared" si="12"/>
        <v>0</v>
      </c>
      <c r="S97" s="86">
        <v>50000000</v>
      </c>
      <c r="T97" s="160">
        <v>50000000</v>
      </c>
      <c r="U97" s="65">
        <f t="shared" si="15"/>
        <v>100000000</v>
      </c>
      <c r="V97" s="98" t="s">
        <v>419</v>
      </c>
      <c r="W97" s="98" t="s">
        <v>419</v>
      </c>
      <c r="X97" s="66" t="s">
        <v>158</v>
      </c>
      <c r="Y97" s="136" t="s">
        <v>372</v>
      </c>
      <c r="Z97" s="61" t="s">
        <v>52</v>
      </c>
    </row>
    <row r="98" spans="1:26" s="2" customFormat="1" ht="49.5" customHeight="1" x14ac:dyDescent="0.2">
      <c r="A98" s="63" t="s">
        <v>186</v>
      </c>
      <c r="B98" s="64" t="s">
        <v>424</v>
      </c>
      <c r="C98" s="109" t="s">
        <v>425</v>
      </c>
      <c r="D98" s="65">
        <v>100000000</v>
      </c>
      <c r="E98" s="96">
        <f t="shared" si="13"/>
        <v>65000000</v>
      </c>
      <c r="F98" s="153">
        <v>0</v>
      </c>
      <c r="G98" s="175">
        <v>0</v>
      </c>
      <c r="H98" s="181">
        <v>0</v>
      </c>
      <c r="I98" s="68">
        <f t="shared" si="14"/>
        <v>0</v>
      </c>
      <c r="J98" s="73"/>
      <c r="K98" s="73"/>
      <c r="L98" s="73"/>
      <c r="M98" s="73"/>
      <c r="N98" s="73"/>
      <c r="O98" s="73"/>
      <c r="P98" s="73"/>
      <c r="Q98" s="73"/>
      <c r="R98" s="91">
        <f t="shared" si="12"/>
        <v>0</v>
      </c>
      <c r="S98" s="86">
        <v>30000000</v>
      </c>
      <c r="T98" s="160">
        <v>35000000</v>
      </c>
      <c r="U98" s="65">
        <f t="shared" si="15"/>
        <v>65000000</v>
      </c>
      <c r="V98" s="98" t="s">
        <v>419</v>
      </c>
      <c r="W98" s="98" t="s">
        <v>419</v>
      </c>
      <c r="X98" s="66" t="s">
        <v>158</v>
      </c>
      <c r="Y98" s="136" t="s">
        <v>434</v>
      </c>
      <c r="Z98" s="61" t="s">
        <v>52</v>
      </c>
    </row>
    <row r="99" spans="1:26" s="2" customFormat="1" ht="76.5" customHeight="1" x14ac:dyDescent="0.2">
      <c r="A99" s="63" t="s">
        <v>357</v>
      </c>
      <c r="B99" s="64" t="s">
        <v>355</v>
      </c>
      <c r="C99" s="109" t="s">
        <v>358</v>
      </c>
      <c r="D99" s="65">
        <v>18000000</v>
      </c>
      <c r="E99" s="96">
        <f t="shared" si="13"/>
        <v>9070000</v>
      </c>
      <c r="F99" s="149">
        <v>0</v>
      </c>
      <c r="G99" s="167">
        <v>1050000</v>
      </c>
      <c r="H99" s="178">
        <v>1050000</v>
      </c>
      <c r="I99" s="68">
        <f t="shared" si="14"/>
        <v>2100000</v>
      </c>
      <c r="J99" s="73"/>
      <c r="K99" s="73"/>
      <c r="L99" s="73"/>
      <c r="M99" s="73"/>
      <c r="N99" s="73"/>
      <c r="O99" s="73"/>
      <c r="P99" s="73">
        <v>70000</v>
      </c>
      <c r="Q99" s="73"/>
      <c r="R99" s="91">
        <f t="shared" si="12"/>
        <v>70000</v>
      </c>
      <c r="S99" s="169">
        <v>3450000</v>
      </c>
      <c r="T99" s="161">
        <v>3450000</v>
      </c>
      <c r="U99" s="65">
        <f t="shared" si="15"/>
        <v>6970000</v>
      </c>
      <c r="V99" s="66" t="s">
        <v>126</v>
      </c>
      <c r="W99" s="98" t="s">
        <v>90</v>
      </c>
      <c r="X99" s="66" t="s">
        <v>158</v>
      </c>
      <c r="Y99" s="136" t="s">
        <v>356</v>
      </c>
      <c r="Z99" s="61" t="s">
        <v>45</v>
      </c>
    </row>
    <row r="100" spans="1:26" s="2" customFormat="1" ht="90.75" customHeight="1" x14ac:dyDescent="0.2">
      <c r="A100" s="63" t="s">
        <v>187</v>
      </c>
      <c r="B100" s="64" t="s">
        <v>491</v>
      </c>
      <c r="C100" s="102" t="s">
        <v>276</v>
      </c>
      <c r="D100" s="65">
        <v>3881480</v>
      </c>
      <c r="E100" s="96">
        <f t="shared" si="13"/>
        <v>50000</v>
      </c>
      <c r="F100" s="153">
        <v>0</v>
      </c>
      <c r="G100" s="175">
        <v>0</v>
      </c>
      <c r="H100" s="181">
        <v>0</v>
      </c>
      <c r="I100" s="68">
        <f t="shared" si="14"/>
        <v>0</v>
      </c>
      <c r="J100" s="73"/>
      <c r="K100" s="73"/>
      <c r="L100" s="73"/>
      <c r="M100" s="73"/>
      <c r="N100" s="73"/>
      <c r="O100" s="73"/>
      <c r="P100" s="73"/>
      <c r="Q100" s="73"/>
      <c r="R100" s="91">
        <f t="shared" si="12"/>
        <v>0</v>
      </c>
      <c r="S100" s="175">
        <v>50000</v>
      </c>
      <c r="T100" s="163">
        <v>0</v>
      </c>
      <c r="U100" s="65">
        <f t="shared" si="15"/>
        <v>50000</v>
      </c>
      <c r="V100" s="66" t="s">
        <v>126</v>
      </c>
      <c r="W100" s="134" t="s">
        <v>178</v>
      </c>
      <c r="X100" s="66" t="s">
        <v>158</v>
      </c>
      <c r="Y100" s="136" t="s">
        <v>152</v>
      </c>
      <c r="Z100" s="61" t="s">
        <v>45</v>
      </c>
    </row>
    <row r="101" spans="1:26" s="2" customFormat="1" ht="105" customHeight="1" x14ac:dyDescent="0.2">
      <c r="A101" s="63" t="s">
        <v>187</v>
      </c>
      <c r="B101" s="64" t="s">
        <v>435</v>
      </c>
      <c r="C101" s="102" t="s">
        <v>279</v>
      </c>
      <c r="D101" s="65">
        <v>3403150</v>
      </c>
      <c r="E101" s="96">
        <f t="shared" si="13"/>
        <v>1701575</v>
      </c>
      <c r="F101" s="153">
        <v>0</v>
      </c>
      <c r="G101" s="175">
        <v>0</v>
      </c>
      <c r="H101" s="181">
        <v>0</v>
      </c>
      <c r="I101" s="68">
        <f t="shared" si="14"/>
        <v>0</v>
      </c>
      <c r="J101" s="73"/>
      <c r="K101" s="73"/>
      <c r="L101" s="73"/>
      <c r="M101" s="73"/>
      <c r="N101" s="73"/>
      <c r="O101" s="73"/>
      <c r="P101" s="73"/>
      <c r="Q101" s="73"/>
      <c r="R101" s="91">
        <f t="shared" si="12"/>
        <v>0</v>
      </c>
      <c r="S101" s="169">
        <v>1701575</v>
      </c>
      <c r="T101" s="161">
        <v>0</v>
      </c>
      <c r="U101" s="65">
        <f t="shared" si="15"/>
        <v>1701575</v>
      </c>
      <c r="V101" s="66" t="s">
        <v>126</v>
      </c>
      <c r="W101" s="134" t="s">
        <v>178</v>
      </c>
      <c r="X101" s="66" t="s">
        <v>158</v>
      </c>
      <c r="Y101" s="136" t="s">
        <v>436</v>
      </c>
      <c r="Z101" s="61" t="s">
        <v>45</v>
      </c>
    </row>
    <row r="102" spans="1:26" s="2" customFormat="1" ht="123" customHeight="1" x14ac:dyDescent="0.2">
      <c r="A102" s="63" t="s">
        <v>187</v>
      </c>
      <c r="B102" s="64" t="s">
        <v>450</v>
      </c>
      <c r="C102" s="102" t="s">
        <v>274</v>
      </c>
      <c r="D102" s="65">
        <v>7412600</v>
      </c>
      <c r="E102" s="96">
        <v>3706300</v>
      </c>
      <c r="F102" s="149">
        <v>0</v>
      </c>
      <c r="G102" s="175">
        <v>0</v>
      </c>
      <c r="H102" s="181">
        <v>0</v>
      </c>
      <c r="I102" s="68">
        <v>0</v>
      </c>
      <c r="J102" s="73"/>
      <c r="K102" s="73"/>
      <c r="L102" s="73"/>
      <c r="M102" s="138"/>
      <c r="N102" s="73"/>
      <c r="O102" s="73"/>
      <c r="P102" s="73"/>
      <c r="Q102" s="73"/>
      <c r="R102" s="91">
        <v>0</v>
      </c>
      <c r="S102" s="169">
        <v>3706300</v>
      </c>
      <c r="T102" s="161">
        <v>0</v>
      </c>
      <c r="U102" s="65">
        <v>3706300</v>
      </c>
      <c r="V102" s="66" t="s">
        <v>126</v>
      </c>
      <c r="W102" s="134" t="s">
        <v>131</v>
      </c>
      <c r="X102" s="66" t="s">
        <v>158</v>
      </c>
      <c r="Y102" s="136" t="s">
        <v>436</v>
      </c>
      <c r="Z102" s="61" t="s">
        <v>45</v>
      </c>
    </row>
    <row r="103" spans="1:26" s="2" customFormat="1" ht="120" customHeight="1" x14ac:dyDescent="0.2">
      <c r="A103" s="63" t="s">
        <v>187</v>
      </c>
      <c r="B103" s="64" t="s">
        <v>449</v>
      </c>
      <c r="C103" s="102" t="s">
        <v>275</v>
      </c>
      <c r="D103" s="65">
        <v>3305360</v>
      </c>
      <c r="E103" s="96">
        <f t="shared" si="13"/>
        <v>1652680</v>
      </c>
      <c r="F103" s="153">
        <v>0</v>
      </c>
      <c r="G103" s="175">
        <v>0</v>
      </c>
      <c r="H103" s="181">
        <v>0</v>
      </c>
      <c r="I103" s="68">
        <f t="shared" si="14"/>
        <v>0</v>
      </c>
      <c r="J103" s="73"/>
      <c r="K103" s="73"/>
      <c r="L103" s="73"/>
      <c r="M103" s="143"/>
      <c r="N103" s="73"/>
      <c r="O103" s="73"/>
      <c r="P103" s="73"/>
      <c r="Q103" s="73"/>
      <c r="R103" s="91">
        <f t="shared" si="12"/>
        <v>0</v>
      </c>
      <c r="S103" s="169">
        <v>1652680</v>
      </c>
      <c r="T103" s="161">
        <v>0</v>
      </c>
      <c r="U103" s="65">
        <f t="shared" si="15"/>
        <v>1652680</v>
      </c>
      <c r="V103" s="66" t="s">
        <v>126</v>
      </c>
      <c r="W103" s="134" t="s">
        <v>131</v>
      </c>
      <c r="X103" s="66" t="s">
        <v>158</v>
      </c>
      <c r="Y103" s="136" t="s">
        <v>436</v>
      </c>
      <c r="Z103" s="61" t="s">
        <v>45</v>
      </c>
    </row>
    <row r="104" spans="1:26" s="2" customFormat="1" ht="79.5" customHeight="1" x14ac:dyDescent="0.2">
      <c r="A104" s="63" t="s">
        <v>187</v>
      </c>
      <c r="B104" s="64" t="s">
        <v>155</v>
      </c>
      <c r="C104" s="109" t="s">
        <v>153</v>
      </c>
      <c r="D104" s="65">
        <v>300000</v>
      </c>
      <c r="E104" s="96">
        <f t="shared" si="13"/>
        <v>110717.44</v>
      </c>
      <c r="F104" s="155">
        <v>75297.440000000002</v>
      </c>
      <c r="G104" s="177">
        <v>35420</v>
      </c>
      <c r="H104" s="188">
        <v>0</v>
      </c>
      <c r="I104" s="68">
        <f t="shared" si="14"/>
        <v>110717.44</v>
      </c>
      <c r="J104" s="73"/>
      <c r="K104" s="73"/>
      <c r="L104" s="73"/>
      <c r="M104" s="73"/>
      <c r="N104" s="73"/>
      <c r="O104" s="73"/>
      <c r="P104" s="73"/>
      <c r="Q104" s="73"/>
      <c r="R104" s="91">
        <f t="shared" si="12"/>
        <v>0</v>
      </c>
      <c r="S104" s="175">
        <v>0</v>
      </c>
      <c r="T104" s="163">
        <v>0</v>
      </c>
      <c r="U104" s="65">
        <f t="shared" si="15"/>
        <v>0</v>
      </c>
      <c r="V104" s="66" t="s">
        <v>89</v>
      </c>
      <c r="W104" s="98" t="s">
        <v>325</v>
      </c>
      <c r="X104" s="66" t="s">
        <v>89</v>
      </c>
      <c r="Y104" s="62">
        <v>2017</v>
      </c>
      <c r="Z104" s="61" t="s">
        <v>45</v>
      </c>
    </row>
    <row r="105" spans="1:26" s="2" customFormat="1" ht="108" customHeight="1" x14ac:dyDescent="0.2">
      <c r="A105" s="63" t="s">
        <v>187</v>
      </c>
      <c r="B105" s="64" t="s">
        <v>389</v>
      </c>
      <c r="C105" s="109" t="s">
        <v>350</v>
      </c>
      <c r="D105" s="65">
        <v>200000</v>
      </c>
      <c r="E105" s="96">
        <f t="shared" si="13"/>
        <v>200000</v>
      </c>
      <c r="F105" s="149">
        <v>0</v>
      </c>
      <c r="G105" s="169">
        <v>100000</v>
      </c>
      <c r="H105" s="180">
        <v>100000</v>
      </c>
      <c r="I105" s="68">
        <f t="shared" si="14"/>
        <v>200000</v>
      </c>
      <c r="J105" s="73"/>
      <c r="K105" s="73"/>
      <c r="L105" s="73"/>
      <c r="M105" s="73"/>
      <c r="N105" s="73"/>
      <c r="O105" s="73"/>
      <c r="P105" s="73"/>
      <c r="Q105" s="73"/>
      <c r="R105" s="91">
        <f t="shared" si="12"/>
        <v>0</v>
      </c>
      <c r="S105" s="175">
        <v>0</v>
      </c>
      <c r="T105" s="163">
        <v>0</v>
      </c>
      <c r="U105" s="65">
        <f t="shared" si="15"/>
        <v>0</v>
      </c>
      <c r="V105" s="66" t="s">
        <v>126</v>
      </c>
      <c r="W105" s="115">
        <v>412800</v>
      </c>
      <c r="X105" s="66" t="s">
        <v>158</v>
      </c>
      <c r="Y105" s="62">
        <v>2017</v>
      </c>
      <c r="Z105" s="61" t="s">
        <v>45</v>
      </c>
    </row>
    <row r="106" spans="1:26" s="2" customFormat="1" ht="106.5" customHeight="1" x14ac:dyDescent="0.2">
      <c r="A106" s="63" t="s">
        <v>187</v>
      </c>
      <c r="B106" s="97" t="s">
        <v>440</v>
      </c>
      <c r="C106" s="102" t="s">
        <v>437</v>
      </c>
      <c r="D106" s="65">
        <v>2550000</v>
      </c>
      <c r="E106" s="96">
        <f t="shared" si="13"/>
        <v>1550000</v>
      </c>
      <c r="F106" s="149">
        <v>0</v>
      </c>
      <c r="G106" s="169">
        <v>0</v>
      </c>
      <c r="H106" s="180">
        <v>0</v>
      </c>
      <c r="I106" s="68">
        <f t="shared" si="14"/>
        <v>0</v>
      </c>
      <c r="J106" s="73"/>
      <c r="K106" s="73"/>
      <c r="L106" s="73"/>
      <c r="M106" s="73"/>
      <c r="N106" s="73"/>
      <c r="O106" s="73"/>
      <c r="P106" s="73"/>
      <c r="Q106" s="73"/>
      <c r="R106" s="91">
        <f>SUM(J106:Q106)</f>
        <v>0</v>
      </c>
      <c r="S106" s="169">
        <v>1550000</v>
      </c>
      <c r="T106" s="161">
        <v>0</v>
      </c>
      <c r="U106" s="65">
        <f t="shared" si="15"/>
        <v>1550000</v>
      </c>
      <c r="V106" s="66" t="s">
        <v>438</v>
      </c>
      <c r="W106" s="98" t="s">
        <v>386</v>
      </c>
      <c r="X106" s="66" t="s">
        <v>158</v>
      </c>
      <c r="Y106" s="62" t="s">
        <v>439</v>
      </c>
      <c r="Z106" s="61" t="s">
        <v>45</v>
      </c>
    </row>
    <row r="107" spans="1:26" s="2" customFormat="1" ht="106.5" customHeight="1" x14ac:dyDescent="0.2">
      <c r="A107" s="63" t="s">
        <v>187</v>
      </c>
      <c r="B107" s="97" t="s">
        <v>460</v>
      </c>
      <c r="C107" s="102" t="s">
        <v>273</v>
      </c>
      <c r="D107" s="65">
        <v>1700000</v>
      </c>
      <c r="E107" s="96">
        <f t="shared" si="13"/>
        <v>3000000</v>
      </c>
      <c r="F107" s="149">
        <v>0</v>
      </c>
      <c r="G107" s="169">
        <v>0</v>
      </c>
      <c r="H107" s="180">
        <v>0</v>
      </c>
      <c r="I107" s="68">
        <f t="shared" si="14"/>
        <v>0</v>
      </c>
      <c r="J107" s="73"/>
      <c r="K107" s="73"/>
      <c r="L107" s="73"/>
      <c r="M107" s="73"/>
      <c r="N107" s="73"/>
      <c r="O107" s="73"/>
      <c r="P107" s="73"/>
      <c r="Q107" s="73"/>
      <c r="R107" s="91">
        <f>SUM(J107:Q107)</f>
        <v>0</v>
      </c>
      <c r="S107" s="175">
        <v>3000000</v>
      </c>
      <c r="T107" s="163">
        <v>0</v>
      </c>
      <c r="U107" s="65">
        <f t="shared" si="15"/>
        <v>3000000</v>
      </c>
      <c r="V107" s="66" t="s">
        <v>163</v>
      </c>
      <c r="W107" s="98" t="s">
        <v>177</v>
      </c>
      <c r="X107" s="66" t="s">
        <v>158</v>
      </c>
      <c r="Y107" s="62" t="s">
        <v>166</v>
      </c>
      <c r="Z107" s="61" t="s">
        <v>45</v>
      </c>
    </row>
    <row r="108" spans="1:26" s="2" customFormat="1" ht="72" customHeight="1" x14ac:dyDescent="0.2">
      <c r="A108" s="63" t="s">
        <v>357</v>
      </c>
      <c r="B108" s="97" t="s">
        <v>441</v>
      </c>
      <c r="C108" s="102" t="s">
        <v>359</v>
      </c>
      <c r="D108" s="65">
        <v>782330</v>
      </c>
      <c r="E108" s="96">
        <f t="shared" si="13"/>
        <v>782330</v>
      </c>
      <c r="F108" s="149">
        <v>0</v>
      </c>
      <c r="G108" s="168">
        <v>0</v>
      </c>
      <c r="H108" s="180">
        <v>0</v>
      </c>
      <c r="I108" s="68">
        <v>0</v>
      </c>
      <c r="J108" s="73"/>
      <c r="K108" s="73"/>
      <c r="L108" s="73"/>
      <c r="M108" s="73"/>
      <c r="N108" s="73"/>
      <c r="O108" s="73"/>
      <c r="P108" s="73"/>
      <c r="Q108" s="73"/>
      <c r="R108" s="91">
        <f t="shared" si="12"/>
        <v>0</v>
      </c>
      <c r="S108" s="168">
        <v>782330</v>
      </c>
      <c r="T108" s="161">
        <v>0</v>
      </c>
      <c r="U108" s="65">
        <f t="shared" si="15"/>
        <v>782330</v>
      </c>
      <c r="V108" s="66" t="s">
        <v>163</v>
      </c>
      <c r="W108" s="98" t="s">
        <v>386</v>
      </c>
      <c r="X108" s="66" t="s">
        <v>158</v>
      </c>
      <c r="Y108" s="62" t="s">
        <v>356</v>
      </c>
      <c r="Z108" s="61" t="s">
        <v>45</v>
      </c>
    </row>
    <row r="109" spans="1:26" s="2" customFormat="1" ht="81.75" customHeight="1" x14ac:dyDescent="0.2">
      <c r="A109" s="63" t="s">
        <v>187</v>
      </c>
      <c r="B109" s="97" t="s">
        <v>461</v>
      </c>
      <c r="C109" s="102" t="s">
        <v>360</v>
      </c>
      <c r="D109" s="65">
        <v>979415</v>
      </c>
      <c r="E109" s="96">
        <f t="shared" si="13"/>
        <v>439415</v>
      </c>
      <c r="F109" s="149">
        <v>0</v>
      </c>
      <c r="G109" s="169">
        <v>0</v>
      </c>
      <c r="H109" s="180">
        <v>0</v>
      </c>
      <c r="I109" s="68">
        <f t="shared" si="14"/>
        <v>0</v>
      </c>
      <c r="J109" s="73"/>
      <c r="K109" s="73"/>
      <c r="L109" s="73"/>
      <c r="M109" s="73"/>
      <c r="N109" s="73"/>
      <c r="O109" s="73"/>
      <c r="P109" s="73"/>
      <c r="Q109" s="73"/>
      <c r="R109" s="91">
        <f t="shared" si="12"/>
        <v>0</v>
      </c>
      <c r="S109" s="169">
        <v>439415</v>
      </c>
      <c r="T109" s="161">
        <v>0</v>
      </c>
      <c r="U109" s="65">
        <f t="shared" si="15"/>
        <v>439415</v>
      </c>
      <c r="V109" s="66" t="s">
        <v>163</v>
      </c>
      <c r="W109" s="98" t="s">
        <v>386</v>
      </c>
      <c r="X109" s="66" t="s">
        <v>158</v>
      </c>
      <c r="Y109" s="62" t="s">
        <v>164</v>
      </c>
      <c r="Z109" s="61" t="s">
        <v>45</v>
      </c>
    </row>
    <row r="110" spans="1:26" s="2" customFormat="1" ht="96" customHeight="1" x14ac:dyDescent="0.2">
      <c r="A110" s="63" t="s">
        <v>187</v>
      </c>
      <c r="B110" s="64" t="s">
        <v>198</v>
      </c>
      <c r="C110" s="109" t="s">
        <v>285</v>
      </c>
      <c r="D110" s="65">
        <v>2760000</v>
      </c>
      <c r="E110" s="96">
        <f t="shared" si="13"/>
        <v>501136</v>
      </c>
      <c r="F110" s="149">
        <v>0</v>
      </c>
      <c r="G110" s="169">
        <v>0</v>
      </c>
      <c r="H110" s="180">
        <v>0</v>
      </c>
      <c r="I110" s="68">
        <f t="shared" si="14"/>
        <v>0</v>
      </c>
      <c r="J110" s="73"/>
      <c r="K110" s="73"/>
      <c r="L110" s="73"/>
      <c r="M110" s="73"/>
      <c r="N110" s="73">
        <v>141136</v>
      </c>
      <c r="O110" s="73"/>
      <c r="P110" s="73"/>
      <c r="Q110" s="73"/>
      <c r="R110" s="91">
        <f t="shared" si="12"/>
        <v>141136</v>
      </c>
      <c r="S110" s="169">
        <v>180000</v>
      </c>
      <c r="T110" s="161">
        <v>180000</v>
      </c>
      <c r="U110" s="65">
        <f t="shared" si="15"/>
        <v>501136</v>
      </c>
      <c r="V110" s="66" t="s">
        <v>132</v>
      </c>
      <c r="W110" s="115" t="s">
        <v>133</v>
      </c>
      <c r="X110" s="66" t="s">
        <v>158</v>
      </c>
      <c r="Y110" s="62" t="s">
        <v>152</v>
      </c>
      <c r="Z110" s="61" t="s">
        <v>45</v>
      </c>
    </row>
    <row r="111" spans="1:26" s="2" customFormat="1" ht="65.25" customHeight="1" x14ac:dyDescent="0.2">
      <c r="A111" s="63" t="s">
        <v>188</v>
      </c>
      <c r="B111" s="64" t="s">
        <v>442</v>
      </c>
      <c r="C111" s="109" t="s">
        <v>284</v>
      </c>
      <c r="D111" s="65">
        <v>7000000</v>
      </c>
      <c r="E111" s="96">
        <f t="shared" si="13"/>
        <v>5000000</v>
      </c>
      <c r="F111" s="153">
        <v>0</v>
      </c>
      <c r="G111" s="175">
        <v>0</v>
      </c>
      <c r="H111" s="181">
        <v>0</v>
      </c>
      <c r="I111" s="68">
        <f t="shared" si="14"/>
        <v>0</v>
      </c>
      <c r="J111" s="73"/>
      <c r="K111" s="73"/>
      <c r="L111" s="73"/>
      <c r="M111" s="73"/>
      <c r="N111" s="73"/>
      <c r="O111" s="73"/>
      <c r="P111" s="73"/>
      <c r="Q111" s="73"/>
      <c r="R111" s="91">
        <f t="shared" si="12"/>
        <v>0</v>
      </c>
      <c r="S111" s="86">
        <v>2000000</v>
      </c>
      <c r="T111" s="160">
        <v>3000000</v>
      </c>
      <c r="U111" s="65">
        <f t="shared" si="15"/>
        <v>5000000</v>
      </c>
      <c r="V111" s="66" t="s">
        <v>134</v>
      </c>
      <c r="W111" s="115" t="s">
        <v>130</v>
      </c>
      <c r="X111" s="66" t="s">
        <v>158</v>
      </c>
      <c r="Y111" s="62" t="s">
        <v>356</v>
      </c>
      <c r="Z111" s="61" t="s">
        <v>45</v>
      </c>
    </row>
    <row r="112" spans="1:26" s="2" customFormat="1" ht="106.5" customHeight="1" x14ac:dyDescent="0.2">
      <c r="A112" s="63" t="s">
        <v>188</v>
      </c>
      <c r="B112" s="64" t="s">
        <v>443</v>
      </c>
      <c r="C112" s="109" t="s">
        <v>286</v>
      </c>
      <c r="D112" s="65">
        <v>6300000</v>
      </c>
      <c r="E112" s="96">
        <f t="shared" si="13"/>
        <v>3000000</v>
      </c>
      <c r="F112" s="153">
        <v>0</v>
      </c>
      <c r="G112" s="175">
        <v>0</v>
      </c>
      <c r="H112" s="181">
        <v>0</v>
      </c>
      <c r="I112" s="68">
        <f t="shared" si="14"/>
        <v>0</v>
      </c>
      <c r="J112" s="73"/>
      <c r="K112" s="73"/>
      <c r="L112" s="73"/>
      <c r="M112" s="73"/>
      <c r="N112" s="73"/>
      <c r="O112" s="73"/>
      <c r="P112" s="73"/>
      <c r="Q112" s="73"/>
      <c r="R112" s="91">
        <f t="shared" si="12"/>
        <v>0</v>
      </c>
      <c r="S112" s="86">
        <v>3000000</v>
      </c>
      <c r="T112" s="160">
        <v>0</v>
      </c>
      <c r="U112" s="65">
        <f t="shared" si="15"/>
        <v>3000000</v>
      </c>
      <c r="V112" s="66" t="s">
        <v>135</v>
      </c>
      <c r="W112" s="115" t="s">
        <v>130</v>
      </c>
      <c r="X112" s="66" t="s">
        <v>158</v>
      </c>
      <c r="Y112" s="62" t="s">
        <v>356</v>
      </c>
      <c r="Z112" s="61" t="s">
        <v>45</v>
      </c>
    </row>
    <row r="113" spans="1:26" s="2" customFormat="1" ht="66" customHeight="1" x14ac:dyDescent="0.2">
      <c r="A113" s="63" t="s">
        <v>188</v>
      </c>
      <c r="B113" s="64" t="s">
        <v>462</v>
      </c>
      <c r="C113" s="109" t="s">
        <v>287</v>
      </c>
      <c r="D113" s="65">
        <v>50000</v>
      </c>
      <c r="E113" s="96">
        <f t="shared" si="13"/>
        <v>50000</v>
      </c>
      <c r="F113" s="91">
        <v>0</v>
      </c>
      <c r="G113" s="175">
        <v>0</v>
      </c>
      <c r="H113" s="181">
        <v>0</v>
      </c>
      <c r="I113" s="68">
        <f t="shared" si="14"/>
        <v>0</v>
      </c>
      <c r="J113" s="73"/>
      <c r="K113" s="73"/>
      <c r="L113" s="73"/>
      <c r="M113" s="73"/>
      <c r="N113" s="73"/>
      <c r="O113" s="73"/>
      <c r="P113" s="73"/>
      <c r="Q113" s="73"/>
      <c r="R113" s="91">
        <f t="shared" si="12"/>
        <v>0</v>
      </c>
      <c r="S113" s="169">
        <v>50000</v>
      </c>
      <c r="T113" s="163">
        <v>0</v>
      </c>
      <c r="U113" s="65">
        <f t="shared" si="15"/>
        <v>50000</v>
      </c>
      <c r="V113" s="66" t="s">
        <v>136</v>
      </c>
      <c r="W113" s="98" t="s">
        <v>90</v>
      </c>
      <c r="X113" s="66" t="s">
        <v>158</v>
      </c>
      <c r="Y113" s="62" t="s">
        <v>154</v>
      </c>
      <c r="Z113" s="61" t="s">
        <v>45</v>
      </c>
    </row>
    <row r="114" spans="1:26" s="2" customFormat="1" ht="65.25" customHeight="1" x14ac:dyDescent="0.2">
      <c r="A114" s="63" t="s">
        <v>188</v>
      </c>
      <c r="B114" s="64" t="s">
        <v>463</v>
      </c>
      <c r="C114" s="109" t="s">
        <v>288</v>
      </c>
      <c r="D114" s="65">
        <v>1000000</v>
      </c>
      <c r="E114" s="96">
        <f t="shared" si="13"/>
        <v>275000</v>
      </c>
      <c r="F114" s="91">
        <v>0</v>
      </c>
      <c r="G114" s="86">
        <v>50000</v>
      </c>
      <c r="H114" s="81">
        <v>0</v>
      </c>
      <c r="I114" s="68">
        <f t="shared" si="14"/>
        <v>50000</v>
      </c>
      <c r="J114" s="73"/>
      <c r="K114" s="73"/>
      <c r="L114" s="73"/>
      <c r="M114" s="73"/>
      <c r="N114" s="73"/>
      <c r="O114" s="73"/>
      <c r="P114" s="73"/>
      <c r="Q114" s="73"/>
      <c r="R114" s="91">
        <v>0</v>
      </c>
      <c r="S114" s="86">
        <v>225000</v>
      </c>
      <c r="T114" s="160">
        <v>0</v>
      </c>
      <c r="U114" s="65">
        <f t="shared" si="15"/>
        <v>225000</v>
      </c>
      <c r="V114" s="66" t="s">
        <v>322</v>
      </c>
      <c r="W114" s="98" t="s">
        <v>90</v>
      </c>
      <c r="X114" s="66" t="s">
        <v>158</v>
      </c>
      <c r="Y114" s="62" t="s">
        <v>154</v>
      </c>
      <c r="Z114" s="61" t="s">
        <v>45</v>
      </c>
    </row>
    <row r="115" spans="1:26" s="2" customFormat="1" ht="77.25" customHeight="1" x14ac:dyDescent="0.2">
      <c r="A115" s="63">
        <v>20</v>
      </c>
      <c r="B115" s="64" t="s">
        <v>464</v>
      </c>
      <c r="C115" s="109" t="s">
        <v>289</v>
      </c>
      <c r="D115" s="65">
        <v>20000</v>
      </c>
      <c r="E115" s="96">
        <f t="shared" si="13"/>
        <v>20000</v>
      </c>
      <c r="F115" s="148">
        <v>0</v>
      </c>
      <c r="G115" s="175">
        <v>20000</v>
      </c>
      <c r="H115" s="181">
        <v>0</v>
      </c>
      <c r="I115" s="68">
        <f t="shared" si="14"/>
        <v>20000</v>
      </c>
      <c r="J115" s="73"/>
      <c r="K115" s="73"/>
      <c r="L115" s="73"/>
      <c r="M115" s="73"/>
      <c r="N115" s="73"/>
      <c r="O115" s="73"/>
      <c r="P115" s="73"/>
      <c r="Q115" s="73"/>
      <c r="R115" s="91">
        <f t="shared" si="12"/>
        <v>0</v>
      </c>
      <c r="S115" s="169">
        <v>0</v>
      </c>
      <c r="T115" s="163">
        <v>0</v>
      </c>
      <c r="U115" s="65">
        <f t="shared" si="15"/>
        <v>0</v>
      </c>
      <c r="V115" s="66" t="s">
        <v>137</v>
      </c>
      <c r="W115" s="115">
        <v>412700</v>
      </c>
      <c r="X115" s="66" t="s">
        <v>158</v>
      </c>
      <c r="Y115" s="62">
        <v>2017</v>
      </c>
      <c r="Z115" s="61" t="s">
        <v>45</v>
      </c>
    </row>
    <row r="116" spans="1:26" s="2" customFormat="1" ht="80.25" customHeight="1" x14ac:dyDescent="0.2">
      <c r="A116" s="63" t="s">
        <v>188</v>
      </c>
      <c r="B116" s="64" t="s">
        <v>480</v>
      </c>
      <c r="C116" s="109" t="s">
        <v>290</v>
      </c>
      <c r="D116" s="65">
        <v>50000</v>
      </c>
      <c r="E116" s="96">
        <f t="shared" si="13"/>
        <v>50000</v>
      </c>
      <c r="F116" s="91">
        <v>0</v>
      </c>
      <c r="G116" s="175">
        <v>0</v>
      </c>
      <c r="H116" s="181">
        <v>0</v>
      </c>
      <c r="I116" s="68">
        <f t="shared" si="14"/>
        <v>0</v>
      </c>
      <c r="J116" s="73"/>
      <c r="K116" s="73"/>
      <c r="L116" s="73"/>
      <c r="M116" s="73"/>
      <c r="N116" s="73"/>
      <c r="O116" s="73"/>
      <c r="P116" s="73"/>
      <c r="Q116" s="73"/>
      <c r="R116" s="91">
        <f t="shared" si="12"/>
        <v>0</v>
      </c>
      <c r="S116" s="169">
        <v>50000</v>
      </c>
      <c r="T116" s="163">
        <v>0</v>
      </c>
      <c r="U116" s="65">
        <f t="shared" si="15"/>
        <v>50000</v>
      </c>
      <c r="V116" s="66" t="s">
        <v>138</v>
      </c>
      <c r="W116" s="98" t="s">
        <v>90</v>
      </c>
      <c r="X116" s="66" t="s">
        <v>158</v>
      </c>
      <c r="Y116" s="62">
        <v>2017</v>
      </c>
      <c r="Z116" s="61" t="s">
        <v>45</v>
      </c>
    </row>
    <row r="117" spans="1:26" s="2" customFormat="1" ht="99" customHeight="1" x14ac:dyDescent="0.2">
      <c r="A117" s="63" t="s">
        <v>188</v>
      </c>
      <c r="B117" s="64" t="s">
        <v>387</v>
      </c>
      <c r="C117" s="109" t="s">
        <v>291</v>
      </c>
      <c r="D117" s="65">
        <v>50000</v>
      </c>
      <c r="E117" s="96">
        <f t="shared" si="13"/>
        <v>50000</v>
      </c>
      <c r="F117" s="149">
        <v>0</v>
      </c>
      <c r="G117" s="169">
        <v>50000</v>
      </c>
      <c r="H117" s="180">
        <v>0</v>
      </c>
      <c r="I117" s="68">
        <f t="shared" si="14"/>
        <v>50000</v>
      </c>
      <c r="J117" s="73"/>
      <c r="K117" s="73"/>
      <c r="L117" s="73"/>
      <c r="M117" s="73"/>
      <c r="N117" s="73"/>
      <c r="O117" s="73"/>
      <c r="P117" s="73"/>
      <c r="Q117" s="73"/>
      <c r="R117" s="91">
        <f>SUM(J117:Q117)</f>
        <v>0</v>
      </c>
      <c r="S117" s="175">
        <v>0</v>
      </c>
      <c r="T117" s="163">
        <v>0</v>
      </c>
      <c r="U117" s="65">
        <f t="shared" si="15"/>
        <v>0</v>
      </c>
      <c r="V117" s="66" t="s">
        <v>134</v>
      </c>
      <c r="W117" s="98" t="s">
        <v>90</v>
      </c>
      <c r="X117" s="66" t="s">
        <v>158</v>
      </c>
      <c r="Y117" s="62">
        <v>2017</v>
      </c>
      <c r="Z117" s="61" t="s">
        <v>45</v>
      </c>
    </row>
    <row r="118" spans="1:26" s="2" customFormat="1" ht="126.75" customHeight="1" x14ac:dyDescent="0.2">
      <c r="A118" s="63" t="s">
        <v>188</v>
      </c>
      <c r="B118" s="64" t="s">
        <v>489</v>
      </c>
      <c r="C118" s="137" t="s">
        <v>490</v>
      </c>
      <c r="D118" s="65">
        <v>77960</v>
      </c>
      <c r="E118" s="96">
        <v>37000</v>
      </c>
      <c r="F118" s="149">
        <v>0</v>
      </c>
      <c r="G118" s="169">
        <v>30000</v>
      </c>
      <c r="H118" s="180">
        <v>0</v>
      </c>
      <c r="I118" s="68">
        <v>0</v>
      </c>
      <c r="J118" s="73"/>
      <c r="K118" s="73"/>
      <c r="L118" s="73"/>
      <c r="M118" s="73"/>
      <c r="N118" s="73"/>
      <c r="O118" s="73"/>
      <c r="P118" s="73"/>
      <c r="Q118" s="73"/>
      <c r="R118" s="91">
        <v>0</v>
      </c>
      <c r="S118" s="169">
        <v>30000</v>
      </c>
      <c r="T118" s="161">
        <v>0</v>
      </c>
      <c r="U118" s="65">
        <f t="shared" si="15"/>
        <v>30000</v>
      </c>
      <c r="V118" s="66" t="s">
        <v>134</v>
      </c>
      <c r="W118" s="98" t="s">
        <v>90</v>
      </c>
      <c r="X118" s="66" t="s">
        <v>158</v>
      </c>
      <c r="Y118" s="62">
        <v>2017</v>
      </c>
      <c r="Z118" s="61" t="s">
        <v>45</v>
      </c>
    </row>
    <row r="119" spans="1:26" s="2" customFormat="1" ht="69" customHeight="1" x14ac:dyDescent="0.2">
      <c r="A119" s="63" t="s">
        <v>189</v>
      </c>
      <c r="B119" s="64" t="s">
        <v>481</v>
      </c>
      <c r="C119" s="109" t="s">
        <v>292</v>
      </c>
      <c r="D119" s="65">
        <v>2500000</v>
      </c>
      <c r="E119" s="96">
        <f t="shared" si="13"/>
        <v>1000000</v>
      </c>
      <c r="F119" s="149">
        <v>0</v>
      </c>
      <c r="G119" s="169">
        <v>100000</v>
      </c>
      <c r="H119" s="180">
        <v>100000</v>
      </c>
      <c r="I119" s="68">
        <f t="shared" si="14"/>
        <v>200000</v>
      </c>
      <c r="J119" s="73"/>
      <c r="K119" s="73"/>
      <c r="L119" s="73"/>
      <c r="M119" s="73"/>
      <c r="N119" s="73"/>
      <c r="O119" s="73"/>
      <c r="P119" s="73"/>
      <c r="Q119" s="73"/>
      <c r="R119" s="91">
        <f t="shared" si="12"/>
        <v>0</v>
      </c>
      <c r="S119" s="169">
        <v>400000</v>
      </c>
      <c r="T119" s="161">
        <v>400000</v>
      </c>
      <c r="U119" s="65">
        <f t="shared" si="15"/>
        <v>800000</v>
      </c>
      <c r="V119" s="66" t="s">
        <v>139</v>
      </c>
      <c r="W119" s="98" t="s">
        <v>90</v>
      </c>
      <c r="X119" s="66" t="s">
        <v>158</v>
      </c>
      <c r="Y119" s="62" t="s">
        <v>154</v>
      </c>
      <c r="Z119" s="61" t="s">
        <v>45</v>
      </c>
    </row>
    <row r="120" spans="1:26" s="2" customFormat="1" ht="120.75" customHeight="1" x14ac:dyDescent="0.2">
      <c r="A120" s="63" t="s">
        <v>189</v>
      </c>
      <c r="B120" s="64" t="s">
        <v>482</v>
      </c>
      <c r="C120" s="109" t="s">
        <v>293</v>
      </c>
      <c r="D120" s="65">
        <v>5000000</v>
      </c>
      <c r="E120" s="96">
        <f t="shared" ref="E120:E136" si="16">SUM(I120+U120)</f>
        <v>1700000</v>
      </c>
      <c r="F120" s="91">
        <v>0</v>
      </c>
      <c r="G120" s="86">
        <v>150000</v>
      </c>
      <c r="H120" s="81">
        <v>200000</v>
      </c>
      <c r="I120" s="68">
        <f>SUM(F120:H120)</f>
        <v>350000</v>
      </c>
      <c r="J120" s="73"/>
      <c r="K120" s="73"/>
      <c r="L120" s="73"/>
      <c r="M120" s="73"/>
      <c r="N120" s="73"/>
      <c r="O120" s="73"/>
      <c r="P120" s="73"/>
      <c r="Q120" s="73"/>
      <c r="R120" s="91">
        <f t="shared" si="12"/>
        <v>0</v>
      </c>
      <c r="S120" s="86">
        <v>650000</v>
      </c>
      <c r="T120" s="160">
        <v>700000</v>
      </c>
      <c r="U120" s="65">
        <f t="shared" ref="U120:U137" si="17">SUM(R120:T120)</f>
        <v>1350000</v>
      </c>
      <c r="V120" s="66" t="s">
        <v>140</v>
      </c>
      <c r="W120" s="98" t="s">
        <v>90</v>
      </c>
      <c r="X120" s="66" t="s">
        <v>159</v>
      </c>
      <c r="Y120" s="62" t="s">
        <v>154</v>
      </c>
      <c r="Z120" s="61" t="s">
        <v>45</v>
      </c>
    </row>
    <row r="121" spans="1:26" s="2" customFormat="1" ht="131.25" customHeight="1" x14ac:dyDescent="0.2">
      <c r="A121" s="63" t="s">
        <v>189</v>
      </c>
      <c r="B121" s="64" t="s">
        <v>380</v>
      </c>
      <c r="C121" s="109" t="s">
        <v>294</v>
      </c>
      <c r="D121" s="65">
        <v>4000000</v>
      </c>
      <c r="E121" s="96">
        <f t="shared" si="16"/>
        <v>1300000</v>
      </c>
      <c r="F121" s="91">
        <v>0</v>
      </c>
      <c r="G121" s="86">
        <v>200000</v>
      </c>
      <c r="H121" s="81">
        <v>200000</v>
      </c>
      <c r="I121" s="68">
        <f>SUM(F121:H121)</f>
        <v>400000</v>
      </c>
      <c r="J121" s="73"/>
      <c r="K121" s="73"/>
      <c r="L121" s="73"/>
      <c r="M121" s="73"/>
      <c r="N121" s="73"/>
      <c r="O121" s="73"/>
      <c r="P121" s="73"/>
      <c r="Q121" s="73"/>
      <c r="R121" s="91">
        <f t="shared" si="12"/>
        <v>0</v>
      </c>
      <c r="S121" s="86">
        <v>450000</v>
      </c>
      <c r="T121" s="160">
        <v>450000</v>
      </c>
      <c r="U121" s="65">
        <f t="shared" si="17"/>
        <v>900000</v>
      </c>
      <c r="V121" s="66" t="s">
        <v>160</v>
      </c>
      <c r="W121" s="98" t="s">
        <v>90</v>
      </c>
      <c r="X121" s="66" t="s">
        <v>159</v>
      </c>
      <c r="Y121" s="62" t="s">
        <v>154</v>
      </c>
      <c r="Z121" s="61" t="s">
        <v>45</v>
      </c>
    </row>
    <row r="122" spans="1:26" s="2" customFormat="1" ht="127.5" customHeight="1" x14ac:dyDescent="0.2">
      <c r="A122" s="63" t="s">
        <v>189</v>
      </c>
      <c r="B122" s="64" t="s">
        <v>323</v>
      </c>
      <c r="C122" s="109" t="s">
        <v>295</v>
      </c>
      <c r="D122" s="65">
        <v>978000</v>
      </c>
      <c r="E122" s="96">
        <f t="shared" si="16"/>
        <v>260000</v>
      </c>
      <c r="F122" s="91">
        <v>0</v>
      </c>
      <c r="G122" s="86">
        <v>40000</v>
      </c>
      <c r="H122" s="81">
        <v>40000</v>
      </c>
      <c r="I122" s="68">
        <f>SUM(F122:H122)</f>
        <v>80000</v>
      </c>
      <c r="J122" s="73"/>
      <c r="K122" s="73"/>
      <c r="L122" s="73"/>
      <c r="M122" s="73"/>
      <c r="N122" s="73"/>
      <c r="O122" s="73"/>
      <c r="P122" s="73"/>
      <c r="Q122" s="73"/>
      <c r="R122" s="91">
        <f t="shared" si="12"/>
        <v>0</v>
      </c>
      <c r="S122" s="86">
        <v>90000</v>
      </c>
      <c r="T122" s="160">
        <v>90000</v>
      </c>
      <c r="U122" s="65">
        <f t="shared" si="17"/>
        <v>180000</v>
      </c>
      <c r="V122" s="66" t="s">
        <v>140</v>
      </c>
      <c r="W122" s="98" t="s">
        <v>90</v>
      </c>
      <c r="X122" s="66" t="s">
        <v>159</v>
      </c>
      <c r="Y122" s="62" t="s">
        <v>154</v>
      </c>
      <c r="Z122" s="61" t="s">
        <v>45</v>
      </c>
    </row>
    <row r="123" spans="1:26" s="2" customFormat="1" ht="80.25" customHeight="1" x14ac:dyDescent="0.2">
      <c r="A123" s="63" t="s">
        <v>189</v>
      </c>
      <c r="B123" s="64" t="s">
        <v>444</v>
      </c>
      <c r="C123" s="109" t="s">
        <v>296</v>
      </c>
      <c r="D123" s="65">
        <v>7985250</v>
      </c>
      <c r="E123" s="96">
        <f t="shared" si="16"/>
        <v>120000</v>
      </c>
      <c r="F123" s="156">
        <v>0</v>
      </c>
      <c r="G123" s="86">
        <v>0</v>
      </c>
      <c r="H123" s="81">
        <v>0</v>
      </c>
      <c r="I123" s="68">
        <v>0</v>
      </c>
      <c r="J123" s="73"/>
      <c r="K123" s="73"/>
      <c r="L123" s="73"/>
      <c r="M123" s="73">
        <v>120000</v>
      </c>
      <c r="N123" s="73"/>
      <c r="O123" s="73"/>
      <c r="P123" s="73"/>
      <c r="Q123" s="73"/>
      <c r="R123" s="91">
        <f t="shared" si="12"/>
        <v>120000</v>
      </c>
      <c r="S123" s="86">
        <v>0</v>
      </c>
      <c r="T123" s="160">
        <v>0</v>
      </c>
      <c r="U123" s="65">
        <f t="shared" si="17"/>
        <v>120000</v>
      </c>
      <c r="V123" s="66" t="s">
        <v>141</v>
      </c>
      <c r="W123" s="98" t="s">
        <v>90</v>
      </c>
      <c r="X123" s="66" t="s">
        <v>159</v>
      </c>
      <c r="Y123" s="62" t="s">
        <v>356</v>
      </c>
      <c r="Z123" s="61" t="s">
        <v>45</v>
      </c>
    </row>
    <row r="124" spans="1:26" s="2" customFormat="1" ht="98.25" customHeight="1" x14ac:dyDescent="0.2">
      <c r="A124" s="63" t="s">
        <v>190</v>
      </c>
      <c r="B124" s="64" t="s">
        <v>362</v>
      </c>
      <c r="C124" s="109" t="s">
        <v>361</v>
      </c>
      <c r="D124" s="65">
        <v>1300000</v>
      </c>
      <c r="E124" s="96">
        <f t="shared" si="16"/>
        <v>1300000</v>
      </c>
      <c r="F124" s="91">
        <v>0</v>
      </c>
      <c r="G124" s="86">
        <v>500000</v>
      </c>
      <c r="H124" s="81">
        <v>0</v>
      </c>
      <c r="I124" s="68">
        <f t="shared" ref="I124:I137" si="18">SUM(F124:H124)</f>
        <v>500000</v>
      </c>
      <c r="J124" s="73"/>
      <c r="K124" s="73"/>
      <c r="L124" s="73"/>
      <c r="M124" s="73"/>
      <c r="N124" s="73"/>
      <c r="O124" s="73"/>
      <c r="P124" s="73"/>
      <c r="Q124" s="73"/>
      <c r="R124" s="91">
        <f t="shared" si="12"/>
        <v>0</v>
      </c>
      <c r="S124" s="86">
        <v>800000</v>
      </c>
      <c r="T124" s="160">
        <v>0</v>
      </c>
      <c r="U124" s="65">
        <f t="shared" si="17"/>
        <v>800000</v>
      </c>
      <c r="V124" s="66" t="s">
        <v>162</v>
      </c>
      <c r="W124" s="98" t="s">
        <v>90</v>
      </c>
      <c r="X124" s="66" t="s">
        <v>159</v>
      </c>
      <c r="Y124" s="62" t="s">
        <v>372</v>
      </c>
      <c r="Z124" s="61" t="s">
        <v>45</v>
      </c>
    </row>
    <row r="125" spans="1:26" s="2" customFormat="1" ht="93" customHeight="1" x14ac:dyDescent="0.2">
      <c r="A125" s="63" t="s">
        <v>189</v>
      </c>
      <c r="B125" s="64" t="s">
        <v>404</v>
      </c>
      <c r="C125" s="109" t="s">
        <v>297</v>
      </c>
      <c r="D125" s="65">
        <v>1200000</v>
      </c>
      <c r="E125" s="96">
        <f t="shared" si="16"/>
        <v>0</v>
      </c>
      <c r="F125" s="153">
        <v>0</v>
      </c>
      <c r="G125" s="175">
        <v>0</v>
      </c>
      <c r="H125" s="181">
        <v>0</v>
      </c>
      <c r="I125" s="68">
        <f t="shared" si="18"/>
        <v>0</v>
      </c>
      <c r="J125" s="73"/>
      <c r="K125" s="73"/>
      <c r="L125" s="73"/>
      <c r="M125" s="73"/>
      <c r="N125" s="73"/>
      <c r="O125" s="73"/>
      <c r="P125" s="73"/>
      <c r="Q125" s="73"/>
      <c r="R125" s="91">
        <f t="shared" si="12"/>
        <v>0</v>
      </c>
      <c r="S125" s="86">
        <v>600000</v>
      </c>
      <c r="T125" s="160">
        <v>600000</v>
      </c>
      <c r="U125" s="65"/>
      <c r="V125" s="66" t="s">
        <v>142</v>
      </c>
      <c r="W125" s="98" t="s">
        <v>90</v>
      </c>
      <c r="X125" s="66" t="s">
        <v>95</v>
      </c>
      <c r="Y125" s="62" t="s">
        <v>154</v>
      </c>
      <c r="Z125" s="61" t="s">
        <v>45</v>
      </c>
    </row>
    <row r="126" spans="1:26" s="2" customFormat="1" ht="60" customHeight="1" x14ac:dyDescent="0.2">
      <c r="A126" s="63" t="s">
        <v>189</v>
      </c>
      <c r="B126" s="64" t="s">
        <v>465</v>
      </c>
      <c r="C126" s="109" t="s">
        <v>298</v>
      </c>
      <c r="D126" s="65">
        <v>500000</v>
      </c>
      <c r="E126" s="96">
        <f t="shared" si="16"/>
        <v>0</v>
      </c>
      <c r="F126" s="153">
        <v>0</v>
      </c>
      <c r="G126" s="175">
        <v>0</v>
      </c>
      <c r="H126" s="181">
        <v>0</v>
      </c>
      <c r="I126" s="68">
        <f t="shared" si="18"/>
        <v>0</v>
      </c>
      <c r="J126" s="73"/>
      <c r="K126" s="73"/>
      <c r="L126" s="73"/>
      <c r="M126" s="73"/>
      <c r="N126" s="73"/>
      <c r="O126" s="73"/>
      <c r="P126" s="73"/>
      <c r="Q126" s="73"/>
      <c r="R126" s="91">
        <f t="shared" si="12"/>
        <v>0</v>
      </c>
      <c r="S126" s="86">
        <v>500000</v>
      </c>
      <c r="T126" s="160">
        <v>0</v>
      </c>
      <c r="U126" s="65">
        <v>0</v>
      </c>
      <c r="V126" s="66" t="s">
        <v>143</v>
      </c>
      <c r="W126" s="98" t="s">
        <v>90</v>
      </c>
      <c r="X126" s="101" t="s">
        <v>159</v>
      </c>
      <c r="Y126" s="62" t="s">
        <v>154</v>
      </c>
      <c r="Z126" s="61" t="s">
        <v>45</v>
      </c>
    </row>
    <row r="127" spans="1:26" s="2" customFormat="1" ht="104.25" customHeight="1" x14ac:dyDescent="0.2">
      <c r="A127" s="63" t="s">
        <v>189</v>
      </c>
      <c r="B127" s="64" t="s">
        <v>483</v>
      </c>
      <c r="C127" s="109" t="s">
        <v>299</v>
      </c>
      <c r="D127" s="65">
        <v>200000</v>
      </c>
      <c r="E127" s="96">
        <f t="shared" si="16"/>
        <v>85000</v>
      </c>
      <c r="F127" s="91">
        <v>0</v>
      </c>
      <c r="G127" s="86">
        <v>15000</v>
      </c>
      <c r="H127" s="81">
        <v>15000</v>
      </c>
      <c r="I127" s="68">
        <f t="shared" si="18"/>
        <v>30000</v>
      </c>
      <c r="J127" s="73"/>
      <c r="K127" s="73"/>
      <c r="L127" s="73"/>
      <c r="M127" s="73"/>
      <c r="N127" s="73"/>
      <c r="O127" s="73"/>
      <c r="P127" s="73"/>
      <c r="Q127" s="73"/>
      <c r="R127" s="91">
        <f t="shared" ref="R127:R137" si="19">SUM(J127:Q127)</f>
        <v>0</v>
      </c>
      <c r="S127" s="86">
        <v>30000</v>
      </c>
      <c r="T127" s="160">
        <v>25000</v>
      </c>
      <c r="U127" s="65">
        <f t="shared" si="17"/>
        <v>55000</v>
      </c>
      <c r="V127" s="66" t="s">
        <v>144</v>
      </c>
      <c r="W127" s="98" t="s">
        <v>90</v>
      </c>
      <c r="X127" s="66" t="s">
        <v>159</v>
      </c>
      <c r="Y127" s="62" t="s">
        <v>154</v>
      </c>
      <c r="Z127" s="61" t="s">
        <v>45</v>
      </c>
    </row>
    <row r="128" spans="1:26" s="2" customFormat="1" ht="81.75" customHeight="1" x14ac:dyDescent="0.2">
      <c r="A128" s="63" t="s">
        <v>190</v>
      </c>
      <c r="B128" s="64" t="s">
        <v>484</v>
      </c>
      <c r="C128" s="109" t="s">
        <v>300</v>
      </c>
      <c r="D128" s="65">
        <v>200000</v>
      </c>
      <c r="E128" s="96">
        <f t="shared" si="16"/>
        <v>85000</v>
      </c>
      <c r="F128" s="91">
        <v>0</v>
      </c>
      <c r="G128" s="86">
        <v>15000</v>
      </c>
      <c r="H128" s="81">
        <v>15000</v>
      </c>
      <c r="I128" s="68">
        <f t="shared" si="18"/>
        <v>30000</v>
      </c>
      <c r="J128" s="73"/>
      <c r="K128" s="73"/>
      <c r="L128" s="73"/>
      <c r="M128" s="73"/>
      <c r="N128" s="73"/>
      <c r="O128" s="73"/>
      <c r="P128" s="73"/>
      <c r="Q128" s="73"/>
      <c r="R128" s="91">
        <f t="shared" si="19"/>
        <v>0</v>
      </c>
      <c r="S128" s="86">
        <v>30000</v>
      </c>
      <c r="T128" s="160">
        <v>25000</v>
      </c>
      <c r="U128" s="65">
        <f t="shared" si="17"/>
        <v>55000</v>
      </c>
      <c r="V128" s="66" t="s">
        <v>144</v>
      </c>
      <c r="W128" s="98" t="s">
        <v>90</v>
      </c>
      <c r="X128" s="66" t="s">
        <v>159</v>
      </c>
      <c r="Y128" s="62" t="s">
        <v>154</v>
      </c>
      <c r="Z128" s="61" t="s">
        <v>45</v>
      </c>
    </row>
    <row r="129" spans="1:54" s="2" customFormat="1" ht="81" customHeight="1" x14ac:dyDescent="0.2">
      <c r="A129" s="63" t="s">
        <v>190</v>
      </c>
      <c r="B129" s="64" t="s">
        <v>466</v>
      </c>
      <c r="C129" s="109" t="s">
        <v>351</v>
      </c>
      <c r="D129" s="65">
        <v>2000000</v>
      </c>
      <c r="E129" s="96">
        <f t="shared" si="16"/>
        <v>700000</v>
      </c>
      <c r="F129" s="91">
        <v>0</v>
      </c>
      <c r="G129" s="86">
        <v>175000</v>
      </c>
      <c r="H129" s="81">
        <v>175000</v>
      </c>
      <c r="I129" s="68">
        <f t="shared" si="18"/>
        <v>350000</v>
      </c>
      <c r="J129" s="73"/>
      <c r="K129" s="73"/>
      <c r="L129" s="73"/>
      <c r="M129" s="73"/>
      <c r="N129" s="73"/>
      <c r="O129" s="73"/>
      <c r="P129" s="73"/>
      <c r="Q129" s="73"/>
      <c r="R129" s="91">
        <f t="shared" si="19"/>
        <v>0</v>
      </c>
      <c r="S129" s="86">
        <v>175000</v>
      </c>
      <c r="T129" s="160">
        <v>175000</v>
      </c>
      <c r="U129" s="65">
        <f t="shared" si="17"/>
        <v>350000</v>
      </c>
      <c r="V129" s="66" t="s">
        <v>327</v>
      </c>
      <c r="W129" s="98" t="s">
        <v>90</v>
      </c>
      <c r="X129" s="66" t="s">
        <v>159</v>
      </c>
      <c r="Y129" s="62" t="s">
        <v>154</v>
      </c>
      <c r="Z129" s="61" t="s">
        <v>45</v>
      </c>
    </row>
    <row r="130" spans="1:54" s="2" customFormat="1" ht="90" customHeight="1" x14ac:dyDescent="0.2">
      <c r="A130" s="63" t="s">
        <v>190</v>
      </c>
      <c r="B130" s="64" t="s">
        <v>406</v>
      </c>
      <c r="C130" s="109" t="s">
        <v>301</v>
      </c>
      <c r="D130" s="65">
        <v>857000</v>
      </c>
      <c r="E130" s="96">
        <f t="shared" si="16"/>
        <v>1246929</v>
      </c>
      <c r="F130" s="91">
        <v>415643</v>
      </c>
      <c r="G130" s="86">
        <v>415643</v>
      </c>
      <c r="H130" s="81">
        <v>415643</v>
      </c>
      <c r="I130" s="68">
        <f t="shared" si="18"/>
        <v>1246929</v>
      </c>
      <c r="J130" s="73"/>
      <c r="K130" s="73"/>
      <c r="L130" s="73"/>
      <c r="M130" s="73"/>
      <c r="N130" s="73"/>
      <c r="O130" s="73"/>
      <c r="P130" s="73"/>
      <c r="Q130" s="73"/>
      <c r="R130" s="91">
        <f t="shared" si="19"/>
        <v>0</v>
      </c>
      <c r="S130" s="86">
        <v>0</v>
      </c>
      <c r="T130" s="160">
        <v>0</v>
      </c>
      <c r="U130" s="65">
        <f t="shared" si="17"/>
        <v>0</v>
      </c>
      <c r="V130" s="66" t="s">
        <v>144</v>
      </c>
      <c r="W130" s="98" t="s">
        <v>90</v>
      </c>
      <c r="X130" s="66" t="s">
        <v>159</v>
      </c>
      <c r="Y130" s="62" t="s">
        <v>154</v>
      </c>
      <c r="Z130" s="61" t="s">
        <v>45</v>
      </c>
    </row>
    <row r="131" spans="1:54" s="2" customFormat="1" ht="97.5" customHeight="1" x14ac:dyDescent="0.2">
      <c r="A131" s="63" t="s">
        <v>190</v>
      </c>
      <c r="B131" s="64" t="s">
        <v>446</v>
      </c>
      <c r="C131" s="109" t="s">
        <v>302</v>
      </c>
      <c r="D131" s="65">
        <v>160000</v>
      </c>
      <c r="E131" s="96">
        <f t="shared" si="16"/>
        <v>72000</v>
      </c>
      <c r="F131" s="91">
        <v>12000</v>
      </c>
      <c r="G131" s="86">
        <v>12000</v>
      </c>
      <c r="H131" s="81">
        <v>12000</v>
      </c>
      <c r="I131" s="68">
        <f t="shared" si="18"/>
        <v>36000</v>
      </c>
      <c r="J131" s="73"/>
      <c r="K131" s="73"/>
      <c r="L131" s="73"/>
      <c r="M131" s="73"/>
      <c r="N131" s="73"/>
      <c r="O131" s="73"/>
      <c r="P131" s="73"/>
      <c r="Q131" s="73">
        <v>12000</v>
      </c>
      <c r="R131" s="91">
        <f t="shared" si="19"/>
        <v>12000</v>
      </c>
      <c r="S131" s="86">
        <v>12000</v>
      </c>
      <c r="T131" s="160">
        <v>12000</v>
      </c>
      <c r="U131" s="65">
        <f t="shared" si="17"/>
        <v>36000</v>
      </c>
      <c r="V131" s="66" t="s">
        <v>144</v>
      </c>
      <c r="W131" s="98">
        <v>412900</v>
      </c>
      <c r="X131" s="66" t="s">
        <v>159</v>
      </c>
      <c r="Y131" s="62" t="s">
        <v>154</v>
      </c>
      <c r="Z131" s="61" t="s">
        <v>45</v>
      </c>
    </row>
    <row r="132" spans="1:54" s="2" customFormat="1" ht="79.5" customHeight="1" x14ac:dyDescent="0.2">
      <c r="A132" s="63" t="s">
        <v>190</v>
      </c>
      <c r="B132" s="64" t="s">
        <v>485</v>
      </c>
      <c r="C132" s="109" t="s">
        <v>303</v>
      </c>
      <c r="D132" s="65">
        <v>40000</v>
      </c>
      <c r="E132" s="96">
        <f t="shared" si="16"/>
        <v>21000</v>
      </c>
      <c r="F132" s="91">
        <v>3000</v>
      </c>
      <c r="G132" s="86">
        <v>3000</v>
      </c>
      <c r="H132" s="81">
        <v>3000</v>
      </c>
      <c r="I132" s="68">
        <f t="shared" si="18"/>
        <v>9000</v>
      </c>
      <c r="J132" s="73"/>
      <c r="K132" s="73"/>
      <c r="L132" s="73"/>
      <c r="M132" s="73"/>
      <c r="N132" s="73"/>
      <c r="O132" s="73"/>
      <c r="P132" s="73"/>
      <c r="Q132" s="73">
        <v>4000</v>
      </c>
      <c r="R132" s="91">
        <f t="shared" si="19"/>
        <v>4000</v>
      </c>
      <c r="S132" s="86">
        <v>4000</v>
      </c>
      <c r="T132" s="160">
        <v>4000</v>
      </c>
      <c r="U132" s="65">
        <f t="shared" si="17"/>
        <v>12000</v>
      </c>
      <c r="V132" s="66" t="s">
        <v>144</v>
      </c>
      <c r="W132" s="98">
        <v>412900</v>
      </c>
      <c r="X132" s="66" t="s">
        <v>159</v>
      </c>
      <c r="Y132" s="62" t="s">
        <v>154</v>
      </c>
      <c r="Z132" s="61" t="s">
        <v>45</v>
      </c>
    </row>
    <row r="133" spans="1:54" s="2" customFormat="1" ht="53.25" x14ac:dyDescent="0.2">
      <c r="A133" s="63" t="s">
        <v>190</v>
      </c>
      <c r="B133" s="64" t="s">
        <v>445</v>
      </c>
      <c r="C133" s="109" t="s">
        <v>304</v>
      </c>
      <c r="D133" s="65">
        <v>100000</v>
      </c>
      <c r="E133" s="96">
        <f t="shared" si="16"/>
        <v>46000</v>
      </c>
      <c r="F133" s="91">
        <v>0</v>
      </c>
      <c r="G133" s="86">
        <v>10000</v>
      </c>
      <c r="H133" s="81">
        <v>12000</v>
      </c>
      <c r="I133" s="68">
        <f t="shared" si="18"/>
        <v>22000</v>
      </c>
      <c r="J133" s="73"/>
      <c r="K133" s="73"/>
      <c r="L133" s="73"/>
      <c r="M133" s="73"/>
      <c r="N133" s="73"/>
      <c r="O133" s="73"/>
      <c r="P133" s="73"/>
      <c r="Q133" s="73"/>
      <c r="R133" s="91">
        <f t="shared" si="19"/>
        <v>0</v>
      </c>
      <c r="S133" s="86">
        <v>12000</v>
      </c>
      <c r="T133" s="160">
        <v>12000</v>
      </c>
      <c r="U133" s="65">
        <f t="shared" si="17"/>
        <v>24000</v>
      </c>
      <c r="V133" s="66" t="s">
        <v>144</v>
      </c>
      <c r="W133" s="111">
        <v>412900</v>
      </c>
      <c r="X133" s="66" t="s">
        <v>159</v>
      </c>
      <c r="Y133" s="62" t="s">
        <v>447</v>
      </c>
      <c r="Z133" s="61" t="s">
        <v>45</v>
      </c>
    </row>
    <row r="134" spans="1:54" s="2" customFormat="1" ht="48" customHeight="1" x14ac:dyDescent="0.2">
      <c r="A134" s="63" t="s">
        <v>190</v>
      </c>
      <c r="B134" s="64" t="s">
        <v>467</v>
      </c>
      <c r="C134" s="109" t="s">
        <v>145</v>
      </c>
      <c r="D134" s="65">
        <v>30000</v>
      </c>
      <c r="E134" s="96">
        <f t="shared" si="16"/>
        <v>30000</v>
      </c>
      <c r="F134" s="153">
        <v>0</v>
      </c>
      <c r="G134" s="175">
        <v>0</v>
      </c>
      <c r="H134" s="181">
        <v>0</v>
      </c>
      <c r="I134" s="68">
        <f t="shared" si="18"/>
        <v>0</v>
      </c>
      <c r="J134" s="73"/>
      <c r="K134" s="73"/>
      <c r="L134" s="73"/>
      <c r="M134" s="73"/>
      <c r="N134" s="73"/>
      <c r="O134" s="73"/>
      <c r="P134" s="73"/>
      <c r="Q134" s="73"/>
      <c r="R134" s="91">
        <f t="shared" si="19"/>
        <v>0</v>
      </c>
      <c r="S134" s="169">
        <v>30000</v>
      </c>
      <c r="T134" s="163">
        <v>0</v>
      </c>
      <c r="U134" s="65">
        <f t="shared" si="17"/>
        <v>30000</v>
      </c>
      <c r="V134" s="66" t="s">
        <v>146</v>
      </c>
      <c r="W134" s="98" t="s">
        <v>90</v>
      </c>
      <c r="X134" s="66" t="s">
        <v>159</v>
      </c>
      <c r="Y134" s="62" t="s">
        <v>154</v>
      </c>
      <c r="Z134" s="61" t="s">
        <v>45</v>
      </c>
    </row>
    <row r="135" spans="1:54" s="2" customFormat="1" ht="81.75" customHeight="1" x14ac:dyDescent="0.2">
      <c r="A135" s="63" t="s">
        <v>190</v>
      </c>
      <c r="B135" s="64" t="s">
        <v>448</v>
      </c>
      <c r="C135" s="109" t="s">
        <v>305</v>
      </c>
      <c r="D135" s="65">
        <v>30000</v>
      </c>
      <c r="E135" s="96">
        <f t="shared" si="16"/>
        <v>18000</v>
      </c>
      <c r="F135" s="91">
        <v>3000</v>
      </c>
      <c r="G135" s="86">
        <v>3000</v>
      </c>
      <c r="H135" s="81">
        <v>3000</v>
      </c>
      <c r="I135" s="68">
        <f t="shared" si="18"/>
        <v>9000</v>
      </c>
      <c r="J135" s="73"/>
      <c r="K135" s="73"/>
      <c r="L135" s="73"/>
      <c r="M135" s="73"/>
      <c r="N135" s="73"/>
      <c r="O135" s="73"/>
      <c r="P135" s="73"/>
      <c r="Q135" s="73">
        <v>3000</v>
      </c>
      <c r="R135" s="91">
        <f t="shared" si="19"/>
        <v>3000</v>
      </c>
      <c r="S135" s="86">
        <v>3000</v>
      </c>
      <c r="T135" s="160">
        <v>3000</v>
      </c>
      <c r="U135" s="65">
        <f t="shared" si="17"/>
        <v>9000</v>
      </c>
      <c r="V135" s="66" t="s">
        <v>147</v>
      </c>
      <c r="W135" s="98">
        <v>511300</v>
      </c>
      <c r="X135" s="66" t="s">
        <v>159</v>
      </c>
      <c r="Y135" s="62" t="s">
        <v>154</v>
      </c>
      <c r="Z135" s="61" t="s">
        <v>45</v>
      </c>
    </row>
    <row r="136" spans="1:54" s="2" customFormat="1" ht="83.25" customHeight="1" x14ac:dyDescent="0.2">
      <c r="A136" s="63" t="s">
        <v>190</v>
      </c>
      <c r="B136" s="64" t="s">
        <v>399</v>
      </c>
      <c r="C136" s="109" t="s">
        <v>352</v>
      </c>
      <c r="D136" s="65">
        <v>100000</v>
      </c>
      <c r="E136" s="96">
        <f t="shared" si="16"/>
        <v>100000</v>
      </c>
      <c r="F136" s="91">
        <v>0</v>
      </c>
      <c r="G136" s="86">
        <v>50000</v>
      </c>
      <c r="H136" s="81">
        <v>0</v>
      </c>
      <c r="I136" s="68">
        <f t="shared" si="18"/>
        <v>50000</v>
      </c>
      <c r="J136" s="73"/>
      <c r="K136" s="73"/>
      <c r="L136" s="73"/>
      <c r="M136" s="73"/>
      <c r="N136" s="73"/>
      <c r="O136" s="73"/>
      <c r="P136" s="73"/>
      <c r="Q136" s="73"/>
      <c r="R136" s="91">
        <f t="shared" si="19"/>
        <v>0</v>
      </c>
      <c r="S136" s="169">
        <v>50000</v>
      </c>
      <c r="T136" s="161">
        <v>0</v>
      </c>
      <c r="U136" s="65">
        <f t="shared" si="17"/>
        <v>50000</v>
      </c>
      <c r="V136" s="66" t="s">
        <v>148</v>
      </c>
      <c r="W136" s="98" t="s">
        <v>90</v>
      </c>
      <c r="X136" s="66" t="s">
        <v>95</v>
      </c>
      <c r="Y136" s="62" t="s">
        <v>154</v>
      </c>
      <c r="Z136" s="61" t="s">
        <v>45</v>
      </c>
    </row>
    <row r="137" spans="1:54" ht="15" x14ac:dyDescent="0.2">
      <c r="A137" s="10"/>
      <c r="B137" s="11"/>
      <c r="C137" s="12"/>
      <c r="D137" s="17"/>
      <c r="E137" s="77">
        <f>SUM(I137+U137)</f>
        <v>0</v>
      </c>
      <c r="F137" s="91"/>
      <c r="G137" s="86"/>
      <c r="H137" s="81"/>
      <c r="I137" s="73">
        <f t="shared" si="18"/>
        <v>0</v>
      </c>
      <c r="J137" s="70"/>
      <c r="K137" s="70"/>
      <c r="L137" s="70"/>
      <c r="M137" s="70"/>
      <c r="N137" s="70"/>
      <c r="O137" s="70"/>
      <c r="P137" s="70"/>
      <c r="Q137" s="69"/>
      <c r="R137" s="91">
        <f t="shared" si="19"/>
        <v>0</v>
      </c>
      <c r="S137" s="86"/>
      <c r="T137" s="160"/>
      <c r="U137" s="40">
        <f t="shared" si="17"/>
        <v>0</v>
      </c>
      <c r="V137" s="13"/>
      <c r="W137" s="14"/>
      <c r="X137" s="13"/>
      <c r="Y137" s="15"/>
      <c r="Z137" s="60"/>
      <c r="AZ137" s="2"/>
      <c r="BA137" s="2"/>
      <c r="BB137" s="2"/>
    </row>
    <row r="138" spans="1:54" ht="21" customHeight="1" x14ac:dyDescent="0.2">
      <c r="A138" s="221" t="s">
        <v>1</v>
      </c>
      <c r="B138" s="222"/>
      <c r="C138" s="5"/>
      <c r="D138" s="18">
        <f t="shared" ref="D138:U138" si="20">SUM(D7:D137)</f>
        <v>476297980</v>
      </c>
      <c r="E138" s="78">
        <f t="shared" si="20"/>
        <v>273225028.44</v>
      </c>
      <c r="F138" s="93">
        <f t="shared" si="20"/>
        <v>4729594.4400000004</v>
      </c>
      <c r="G138" s="87">
        <f t="shared" si="20"/>
        <v>7758021</v>
      </c>
      <c r="H138" s="82">
        <f t="shared" si="20"/>
        <v>4652801</v>
      </c>
      <c r="I138" s="79">
        <f t="shared" si="20"/>
        <v>17165616.439999998</v>
      </c>
      <c r="J138" s="71">
        <f t="shared" si="20"/>
        <v>0</v>
      </c>
      <c r="K138" s="71">
        <f t="shared" si="20"/>
        <v>653600</v>
      </c>
      <c r="L138" s="71">
        <f t="shared" si="20"/>
        <v>0</v>
      </c>
      <c r="M138" s="71">
        <f t="shared" si="20"/>
        <v>1276000</v>
      </c>
      <c r="N138" s="71">
        <f t="shared" si="20"/>
        <v>271163</v>
      </c>
      <c r="O138" s="71">
        <f t="shared" si="20"/>
        <v>398980</v>
      </c>
      <c r="P138" s="71">
        <f t="shared" si="20"/>
        <v>1681178</v>
      </c>
      <c r="Q138" s="71">
        <f t="shared" si="20"/>
        <v>19000</v>
      </c>
      <c r="R138" s="93">
        <f t="shared" si="20"/>
        <v>4299921</v>
      </c>
      <c r="S138" s="87">
        <f t="shared" si="20"/>
        <v>135977191</v>
      </c>
      <c r="T138" s="165">
        <f t="shared" si="20"/>
        <v>112180500</v>
      </c>
      <c r="U138" s="78">
        <f t="shared" si="20"/>
        <v>255757612</v>
      </c>
      <c r="V138" s="229"/>
      <c r="W138" s="229"/>
      <c r="X138" s="229"/>
      <c r="Y138" s="229"/>
      <c r="Z138" s="229"/>
      <c r="AZ138" s="2"/>
      <c r="BA138" s="2"/>
      <c r="BB138" s="2"/>
    </row>
    <row r="139" spans="1:54" ht="30" customHeight="1" x14ac:dyDescent="0.25">
      <c r="A139" s="28" t="s">
        <v>31</v>
      </c>
      <c r="B139" s="29"/>
      <c r="C139" s="218" t="s">
        <v>64</v>
      </c>
      <c r="D139" s="219"/>
      <c r="E139" s="219"/>
      <c r="F139" s="94"/>
      <c r="G139" s="88"/>
      <c r="H139" s="84"/>
      <c r="I139" s="74"/>
      <c r="J139" s="74"/>
      <c r="K139" s="74"/>
      <c r="L139" s="74"/>
      <c r="M139" s="74"/>
      <c r="N139" s="74"/>
      <c r="Q139" s="75"/>
    </row>
    <row r="140" spans="1:54" ht="36.75" customHeight="1" x14ac:dyDescent="0.25">
      <c r="A140" s="220" t="s">
        <v>32</v>
      </c>
      <c r="B140" s="220"/>
      <c r="C140" s="223" t="s">
        <v>65</v>
      </c>
      <c r="D140" s="224"/>
      <c r="E140" s="224"/>
      <c r="F140" s="95"/>
      <c r="G140" s="88"/>
      <c r="H140" s="84"/>
      <c r="I140" s="74"/>
      <c r="J140" s="74"/>
      <c r="K140" s="74"/>
      <c r="L140" s="74"/>
      <c r="M140" s="74"/>
      <c r="N140" s="74"/>
    </row>
    <row r="141" spans="1:54" ht="39.75" customHeight="1" x14ac:dyDescent="0.25">
      <c r="A141" s="220"/>
      <c r="B141" s="220"/>
      <c r="C141" s="223" t="s">
        <v>33</v>
      </c>
      <c r="D141" s="225"/>
      <c r="E141" s="225"/>
      <c r="I141" s="72"/>
    </row>
    <row r="142" spans="1:54" ht="48" customHeight="1" x14ac:dyDescent="0.25">
      <c r="C142" s="223" t="s">
        <v>66</v>
      </c>
      <c r="D142" s="225"/>
      <c r="E142" s="225"/>
      <c r="I142" s="72"/>
    </row>
    <row r="143" spans="1:54" ht="28.5" customHeight="1" x14ac:dyDescent="0.25">
      <c r="C143" s="223" t="s">
        <v>67</v>
      </c>
      <c r="D143" s="225"/>
      <c r="E143" s="225"/>
      <c r="I143" s="72"/>
    </row>
    <row r="144" spans="1:54" x14ac:dyDescent="0.2">
      <c r="C144" s="27"/>
      <c r="I144" s="72"/>
    </row>
    <row r="145" spans="9:9" x14ac:dyDescent="0.2">
      <c r="I145" s="72"/>
    </row>
    <row r="146" spans="9:9" x14ac:dyDescent="0.2">
      <c r="I146" s="72"/>
    </row>
  </sheetData>
  <autoFilter ref="X1:X147"/>
  <mergeCells count="42">
    <mergeCell ref="C142:E142"/>
    <mergeCell ref="C143:E143"/>
    <mergeCell ref="Y138:Z138"/>
    <mergeCell ref="V138:X138"/>
    <mergeCell ref="J4:J5"/>
    <mergeCell ref="K4:K5"/>
    <mergeCell ref="L4:L5"/>
    <mergeCell ref="Q4:Q5"/>
    <mergeCell ref="V2:V5"/>
    <mergeCell ref="W2:W5"/>
    <mergeCell ref="X2:X5"/>
    <mergeCell ref="Y2:Y5"/>
    <mergeCell ref="Z2:Z5"/>
    <mergeCell ref="J3:Q3"/>
    <mergeCell ref="J2:U2"/>
    <mergeCell ref="P4:P5"/>
    <mergeCell ref="C139:E139"/>
    <mergeCell ref="F3:I3"/>
    <mergeCell ref="A140:B141"/>
    <mergeCell ref="A138:B138"/>
    <mergeCell ref="C140:E140"/>
    <mergeCell ref="C141:E141"/>
    <mergeCell ref="F4:F5"/>
    <mergeCell ref="G4:G5"/>
    <mergeCell ref="H4:H5"/>
    <mergeCell ref="I4:I5"/>
    <mergeCell ref="D2:D5"/>
    <mergeCell ref="E2:E5"/>
    <mergeCell ref="F2:I2"/>
    <mergeCell ref="A1:C1"/>
    <mergeCell ref="A2:A5"/>
    <mergeCell ref="B2:B5"/>
    <mergeCell ref="C2:C5"/>
    <mergeCell ref="R3:U3"/>
    <mergeCell ref="D1:Z1"/>
    <mergeCell ref="R4:R5"/>
    <mergeCell ref="S4:S5"/>
    <mergeCell ref="T4:T5"/>
    <mergeCell ref="U4:U5"/>
    <mergeCell ref="M4:M5"/>
    <mergeCell ref="N4:N5"/>
    <mergeCell ref="O4:O5"/>
  </mergeCells>
  <conditionalFormatting sqref="E111:E118 E7:E109 E120:E137">
    <cfRule type="expression" priority="37">
      <formula>"if(d5&gt;E5)"</formula>
    </cfRule>
  </conditionalFormatting>
  <conditionalFormatting sqref="D29:D30 D32 D34 D38:D40 D22:D26 D43:D78 D80:D136 D7:D11">
    <cfRule type="expression" priority="36">
      <formula>$D$7:$D$38&gt;$E$7:$E$38</formula>
    </cfRule>
  </conditionalFormatting>
  <conditionalFormatting sqref="D27:D28 D31 D33 D35:D37 D41:D42">
    <cfRule type="expression" priority="24">
      <formula>$D$7:$D$17&gt;$E$7:$E$17</formula>
    </cfRule>
  </conditionalFormatting>
  <conditionalFormatting sqref="D12:D21">
    <cfRule type="expression" priority="14">
      <formula>$D$7:$D$21&gt;$E$7:$E$21</formula>
    </cfRule>
  </conditionalFormatting>
  <conditionalFormatting sqref="E110">
    <cfRule type="expression" priority="5">
      <formula>"if(d5&gt;E5)"</formula>
    </cfRule>
  </conditionalFormatting>
  <conditionalFormatting sqref="E119">
    <cfRule type="expression" priority="4">
      <formula>"if(d5&gt;E5)"</formula>
    </cfRule>
  </conditionalFormatting>
  <conditionalFormatting sqref="G108">
    <cfRule type="expression" priority="2">
      <formula>$D$7:$D$38&gt;$E$7:$E$38</formula>
    </cfRule>
  </conditionalFormatting>
  <conditionalFormatting sqref="S108">
    <cfRule type="expression" priority="1">
      <formula>$D$7:$D$38&gt;$E$7:$E$38</formula>
    </cfRule>
  </conditionalFormatting>
  <pageMargins left="0.39370078740157483" right="0.27559055118110237" top="0.51181102362204722" bottom="0.51181102362204722" header="0.31496062992125984" footer="0.31496062992125984"/>
  <pageSetup scale="50" fitToHeight="3" orientation="landscape" r:id="rId1"/>
  <headerFooter>
    <oddFooter>&amp;RStr. &amp;P/&amp;N</oddFooter>
  </headerFooter>
  <rowBreaks count="2" manualBreakCount="2">
    <brk id="98" max="16383" man="1"/>
    <brk id="138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5"/>
  <sheetViews>
    <sheetView showGridLines="0" zoomScale="83" zoomScaleNormal="83" workbookViewId="0">
      <selection activeCell="G41" sqref="G41"/>
    </sheetView>
  </sheetViews>
  <sheetFormatPr defaultColWidth="8.85546875" defaultRowHeight="12.75" x14ac:dyDescent="0.2"/>
  <cols>
    <col min="1" max="1" width="1.7109375" style="6" customWidth="1"/>
    <col min="2" max="2" width="39.28515625" style="6" customWidth="1"/>
    <col min="3" max="5" width="21.28515625" style="6" customWidth="1"/>
    <col min="6" max="16384" width="8.85546875" style="6"/>
  </cols>
  <sheetData>
    <row r="2" spans="2:5" ht="25.9" customHeight="1" x14ac:dyDescent="0.2">
      <c r="B2" s="235" t="s">
        <v>63</v>
      </c>
      <c r="C2" s="236"/>
      <c r="D2" s="236"/>
      <c r="E2" s="237"/>
    </row>
    <row r="3" spans="2:5" x14ac:dyDescent="0.2">
      <c r="B3" s="240" t="s">
        <v>35</v>
      </c>
      <c r="C3" s="241" t="s">
        <v>39</v>
      </c>
      <c r="D3" s="238" t="s">
        <v>15</v>
      </c>
      <c r="E3" s="238" t="s">
        <v>16</v>
      </c>
    </row>
    <row r="4" spans="2:5" x14ac:dyDescent="0.2">
      <c r="B4" s="240"/>
      <c r="C4" s="241"/>
      <c r="D4" s="239"/>
      <c r="E4" s="239"/>
    </row>
    <row r="5" spans="2:5" x14ac:dyDescent="0.2">
      <c r="B5" s="240"/>
      <c r="C5" s="241"/>
      <c r="D5" s="239"/>
      <c r="E5" s="239"/>
    </row>
    <row r="6" spans="2:5" ht="19.899999999999999" customHeight="1" x14ac:dyDescent="0.25">
      <c r="B6" s="46" t="s">
        <v>37</v>
      </c>
      <c r="C6" s="9">
        <f>D6+E6</f>
        <v>3783004</v>
      </c>
      <c r="D6" s="9">
        <f>'Ukupno po sektorima'!$E$7</f>
        <v>1973819</v>
      </c>
      <c r="E6" s="9">
        <f>'Ukupno po sektorima'!Q7</f>
        <v>1809185</v>
      </c>
    </row>
    <row r="7" spans="2:5" ht="19.899999999999999" customHeight="1" x14ac:dyDescent="0.25">
      <c r="B7" s="46" t="s">
        <v>38</v>
      </c>
      <c r="C7" s="9">
        <f>D7+E7</f>
        <v>4387435</v>
      </c>
      <c r="D7" s="9">
        <f>'Ukupno po sektorima'!$E$8</f>
        <v>2246835</v>
      </c>
      <c r="E7" s="9">
        <f>'Ukupno po sektorima'!Q8</f>
        <v>2140600</v>
      </c>
    </row>
    <row r="8" spans="2:5" ht="19.899999999999999" customHeight="1" x14ac:dyDescent="0.25">
      <c r="B8" s="46" t="s">
        <v>44</v>
      </c>
      <c r="C8" s="9">
        <f>D8+E8</f>
        <v>859076.44</v>
      </c>
      <c r="D8" s="9">
        <f>'Ukupno po sektorima'!$E$9</f>
        <v>508940.44</v>
      </c>
      <c r="E8" s="9">
        <f>'Ukupno po sektorima'!Q9</f>
        <v>350136</v>
      </c>
    </row>
    <row r="9" spans="2:5" ht="18" customHeight="1" x14ac:dyDescent="0.3">
      <c r="B9" s="26" t="s">
        <v>2</v>
      </c>
      <c r="C9" s="7">
        <f>SUM(C6:C8)</f>
        <v>9029515.4399999995</v>
      </c>
      <c r="D9" s="7">
        <f>SUM(D6:D8)</f>
        <v>4729594.4400000004</v>
      </c>
      <c r="E9" s="7">
        <f>SUM(E6:E8)</f>
        <v>4299921</v>
      </c>
    </row>
    <row r="10" spans="2:5" ht="13.15" customHeight="1" x14ac:dyDescent="0.2">
      <c r="B10" s="240" t="s">
        <v>0</v>
      </c>
      <c r="C10" s="241" t="s">
        <v>40</v>
      </c>
      <c r="D10" s="238" t="s">
        <v>15</v>
      </c>
      <c r="E10" s="238" t="s">
        <v>16</v>
      </c>
    </row>
    <row r="11" spans="2:5" ht="13.15" customHeight="1" x14ac:dyDescent="0.2">
      <c r="B11" s="240"/>
      <c r="C11" s="241"/>
      <c r="D11" s="239"/>
      <c r="E11" s="239"/>
    </row>
    <row r="12" spans="2:5" ht="13.15" customHeight="1" x14ac:dyDescent="0.2">
      <c r="B12" s="240"/>
      <c r="C12" s="241"/>
      <c r="D12" s="239"/>
      <c r="E12" s="239"/>
    </row>
    <row r="13" spans="2:5" ht="19.899999999999999" customHeight="1" x14ac:dyDescent="0.25">
      <c r="B13" s="46" t="s">
        <v>37</v>
      </c>
      <c r="C13" s="9">
        <f>D13+E13</f>
        <v>12783458</v>
      </c>
      <c r="D13" s="9">
        <f>'Ukupno po sektorima'!$F$7</f>
        <v>1843958</v>
      </c>
      <c r="E13" s="9">
        <f>'Ukupno po sektorima'!R7</f>
        <v>10939500</v>
      </c>
    </row>
    <row r="14" spans="2:5" ht="19.899999999999999" customHeight="1" x14ac:dyDescent="0.25">
      <c r="B14" s="46" t="s">
        <v>38</v>
      </c>
      <c r="C14" s="9">
        <f>D14+E14</f>
        <v>102224391</v>
      </c>
      <c r="D14" s="9">
        <f>'Ukupno po sektorima'!$F$8</f>
        <v>2890000</v>
      </c>
      <c r="E14" s="9">
        <f>'Ukupno po sektorima'!R8</f>
        <v>99334391</v>
      </c>
    </row>
    <row r="15" spans="2:5" ht="19.899999999999999" customHeight="1" x14ac:dyDescent="0.25">
      <c r="B15" s="46" t="s">
        <v>44</v>
      </c>
      <c r="C15" s="9">
        <f>D15+E15</f>
        <v>28727363</v>
      </c>
      <c r="D15" s="9">
        <f>'Ukupno po sektorima'!$F$9</f>
        <v>3024063</v>
      </c>
      <c r="E15" s="9">
        <f>'Ukupno po sektorima'!R9</f>
        <v>25703300</v>
      </c>
    </row>
    <row r="16" spans="2:5" ht="18" customHeight="1" x14ac:dyDescent="0.3">
      <c r="B16" s="26" t="s">
        <v>2</v>
      </c>
      <c r="C16" s="7">
        <f>SUM(C13:C15)</f>
        <v>143735212</v>
      </c>
      <c r="D16" s="7">
        <f>SUM(D13:D15)</f>
        <v>7758021</v>
      </c>
      <c r="E16" s="7">
        <f>SUM(E13:E15)</f>
        <v>135977191</v>
      </c>
    </row>
    <row r="17" spans="2:5" ht="13.15" customHeight="1" x14ac:dyDescent="0.2">
      <c r="B17" s="240" t="s">
        <v>0</v>
      </c>
      <c r="C17" s="241" t="s">
        <v>41</v>
      </c>
      <c r="D17" s="238" t="s">
        <v>15</v>
      </c>
      <c r="E17" s="238" t="s">
        <v>16</v>
      </c>
    </row>
    <row r="18" spans="2:5" ht="13.15" customHeight="1" x14ac:dyDescent="0.2">
      <c r="B18" s="240"/>
      <c r="C18" s="241"/>
      <c r="D18" s="239"/>
      <c r="E18" s="239"/>
    </row>
    <row r="19" spans="2:5" ht="13.15" customHeight="1" x14ac:dyDescent="0.2">
      <c r="B19" s="240"/>
      <c r="C19" s="241"/>
      <c r="D19" s="239"/>
      <c r="E19" s="239"/>
    </row>
    <row r="20" spans="2:5" ht="19.899999999999999" customHeight="1" x14ac:dyDescent="0.25">
      <c r="B20" s="46" t="s">
        <v>37</v>
      </c>
      <c r="C20" s="9">
        <f>D20+E20</f>
        <v>10996658</v>
      </c>
      <c r="D20" s="9">
        <f>'Ukupno po sektorima'!$G$7</f>
        <v>1562158</v>
      </c>
      <c r="E20" s="9">
        <f>'Ukupno po sektorima'!S7</f>
        <v>9434500</v>
      </c>
    </row>
    <row r="21" spans="2:5" ht="19.899999999999999" customHeight="1" x14ac:dyDescent="0.25">
      <c r="B21" s="46" t="s">
        <v>38</v>
      </c>
      <c r="C21" s="9">
        <f>D21+E21</f>
        <v>94370000</v>
      </c>
      <c r="D21" s="9">
        <f>'Ukupno po sektorima'!$G$8</f>
        <v>750000</v>
      </c>
      <c r="E21" s="9">
        <f>'Ukupno po sektorima'!S8</f>
        <v>93620000</v>
      </c>
    </row>
    <row r="22" spans="2:5" ht="19.899999999999999" customHeight="1" x14ac:dyDescent="0.25">
      <c r="B22" s="46" t="s">
        <v>44</v>
      </c>
      <c r="C22" s="9">
        <f>D22+E22</f>
        <v>11466643</v>
      </c>
      <c r="D22" s="9">
        <f>'Ukupno po sektorima'!$G$9</f>
        <v>2340643</v>
      </c>
      <c r="E22" s="9">
        <f>'Ukupno po sektorima'!S9</f>
        <v>9126000</v>
      </c>
    </row>
    <row r="23" spans="2:5" ht="18" customHeight="1" x14ac:dyDescent="0.3">
      <c r="B23" s="26" t="s">
        <v>2</v>
      </c>
      <c r="C23" s="7">
        <f>SUM(C20:C22)</f>
        <v>116833301</v>
      </c>
      <c r="D23" s="7">
        <f>SUM(D20:D22)</f>
        <v>4652801</v>
      </c>
      <c r="E23" s="7">
        <f>SUM(E20:E22)</f>
        <v>112180500</v>
      </c>
    </row>
    <row r="25" spans="2:5" ht="18" customHeight="1" x14ac:dyDescent="0.3">
      <c r="B25" s="16" t="s">
        <v>42</v>
      </c>
      <c r="C25" s="7">
        <f>C9+C16+C23</f>
        <v>269598028.44</v>
      </c>
      <c r="D25" s="7">
        <f>D9+D16+D23</f>
        <v>17140416.440000001</v>
      </c>
      <c r="E25" s="7">
        <f>E9+E16+E23</f>
        <v>252457612</v>
      </c>
    </row>
  </sheetData>
  <sheetProtection algorithmName="SHA-512" hashValue="D0XGDzQAbiFc1g9Y+oA+EXrF1MJ27yLgqJnJ+gtmpP5ieLXc0N7HU/xG3YyksKXEvHqudtGwvQHky++baCLLfw==" saltValue="rg7HuJ/iITGqBhpS5eMNDA==" spinCount="100000" sheet="1" objects="1" scenarios="1"/>
  <mergeCells count="13">
    <mergeCell ref="B2:E2"/>
    <mergeCell ref="E17:E19"/>
    <mergeCell ref="B3:B5"/>
    <mergeCell ref="D3:D5"/>
    <mergeCell ref="E3:E5"/>
    <mergeCell ref="C3:C5"/>
    <mergeCell ref="B17:B19"/>
    <mergeCell ref="C17:C19"/>
    <mergeCell ref="D17:D19"/>
    <mergeCell ref="D10:D12"/>
    <mergeCell ref="E10:E12"/>
    <mergeCell ref="B10:B12"/>
    <mergeCell ref="C10:C12"/>
  </mergeCells>
  <pageMargins left="0.43" right="0.31" top="0.72" bottom="1" header="0.5" footer="0.5"/>
  <pageSetup paperSize="9"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4"/>
  <sheetViews>
    <sheetView showGridLines="0" zoomScaleNormal="100" zoomScaleSheetLayoutView="28" zoomScalePageLayoutView="49" workbookViewId="0">
      <selection activeCell="P10" sqref="P10"/>
    </sheetView>
  </sheetViews>
  <sheetFormatPr defaultColWidth="8.85546875" defaultRowHeight="12.75" x14ac:dyDescent="0.2"/>
  <cols>
    <col min="1" max="1" width="1.7109375" style="6" customWidth="1"/>
    <col min="2" max="2" width="32.28515625" style="6" customWidth="1"/>
    <col min="3" max="3" width="11.140625" style="6" customWidth="1"/>
    <col min="4" max="4" width="8.42578125" style="6" customWidth="1"/>
    <col min="5" max="5" width="14.28515625" style="6" customWidth="1"/>
    <col min="6" max="6" width="9.28515625" style="6" customWidth="1"/>
    <col min="7" max="14" width="14.28515625" style="6" customWidth="1"/>
    <col min="15" max="15" width="3" style="6" customWidth="1"/>
    <col min="16" max="16384" width="8.85546875" style="6"/>
  </cols>
  <sheetData>
    <row r="1" spans="2:27" x14ac:dyDescent="0.2">
      <c r="B1" s="31"/>
      <c r="C1" s="31"/>
      <c r="D1" s="31"/>
    </row>
    <row r="2" spans="2:27" ht="23.45" customHeight="1" x14ac:dyDescent="0.2">
      <c r="B2" s="25" t="s">
        <v>71</v>
      </c>
      <c r="C2" s="25"/>
      <c r="D2" s="25"/>
    </row>
    <row r="3" spans="2:27" ht="13.9" customHeight="1" x14ac:dyDescent="0.2">
      <c r="B3" s="258" t="s">
        <v>46</v>
      </c>
      <c r="C3" s="251" t="s">
        <v>50</v>
      </c>
      <c r="D3" s="252"/>
      <c r="E3" s="245" t="s">
        <v>72</v>
      </c>
      <c r="F3" s="246"/>
      <c r="G3" s="204" t="s">
        <v>82</v>
      </c>
      <c r="H3" s="204"/>
      <c r="I3" s="204"/>
      <c r="J3" s="204"/>
      <c r="K3" s="241" t="s">
        <v>16</v>
      </c>
      <c r="L3" s="241"/>
      <c r="M3" s="241"/>
      <c r="N3" s="241"/>
    </row>
    <row r="4" spans="2:27" ht="27.6" customHeight="1" x14ac:dyDescent="0.2">
      <c r="B4" s="259"/>
      <c r="C4" s="253"/>
      <c r="D4" s="254"/>
      <c r="E4" s="247"/>
      <c r="F4" s="248"/>
      <c r="G4" s="206" t="s">
        <v>73</v>
      </c>
      <c r="H4" s="206"/>
      <c r="I4" s="206"/>
      <c r="J4" s="206"/>
      <c r="K4" s="207" t="s">
        <v>74</v>
      </c>
      <c r="L4" s="207"/>
      <c r="M4" s="207"/>
      <c r="N4" s="207"/>
    </row>
    <row r="5" spans="2:27" ht="13.15" customHeight="1" x14ac:dyDescent="0.2">
      <c r="B5" s="259"/>
      <c r="C5" s="255" t="s">
        <v>36</v>
      </c>
      <c r="D5" s="257" t="s">
        <v>47</v>
      </c>
      <c r="E5" s="249" t="s">
        <v>49</v>
      </c>
      <c r="F5" s="249" t="s">
        <v>48</v>
      </c>
      <c r="G5" s="201" t="s">
        <v>76</v>
      </c>
      <c r="H5" s="201" t="s">
        <v>77</v>
      </c>
      <c r="I5" s="201" t="s">
        <v>78</v>
      </c>
      <c r="J5" s="201" t="s">
        <v>75</v>
      </c>
      <c r="K5" s="201" t="s">
        <v>76</v>
      </c>
      <c r="L5" s="201" t="s">
        <v>77</v>
      </c>
      <c r="M5" s="201" t="s">
        <v>78</v>
      </c>
      <c r="N5" s="201" t="s">
        <v>75</v>
      </c>
    </row>
    <row r="6" spans="2:27" ht="13.15" customHeight="1" x14ac:dyDescent="0.2">
      <c r="B6" s="259"/>
      <c r="C6" s="256"/>
      <c r="D6" s="257"/>
      <c r="E6" s="250"/>
      <c r="F6" s="250"/>
      <c r="G6" s="201"/>
      <c r="H6" s="201"/>
      <c r="I6" s="201"/>
      <c r="J6" s="201"/>
      <c r="K6" s="201"/>
      <c r="L6" s="201"/>
      <c r="M6" s="201"/>
      <c r="N6" s="201"/>
    </row>
    <row r="7" spans="2:27" s="30" customFormat="1" ht="28.5" x14ac:dyDescent="0.25">
      <c r="B7" s="51" t="s">
        <v>53</v>
      </c>
      <c r="C7" s="48">
        <f>COUNTIF('Plan 2021-2023'!$Y7:$Y137,"*А*")</f>
        <v>66</v>
      </c>
      <c r="D7" s="35">
        <f t="shared" ref="D7:D12" si="0">C7/C$13</f>
        <v>0.5892857142857143</v>
      </c>
      <c r="E7" s="33">
        <f>SUMIF('Plan 2021-2023'!$Y7:$Y137,"*А*",'Plan 2021-2023'!E7:E137)</f>
        <v>59273607</v>
      </c>
      <c r="F7" s="35">
        <f t="shared" ref="F7:F12" si="1">E7/E$13</f>
        <v>0.63069583300979903</v>
      </c>
      <c r="G7" s="37">
        <f>SUMIF('Plan 2021-2023'!$Y7:$Y137,"*А*",'Plan 2021-2023'!F7:F137)</f>
        <v>1188958</v>
      </c>
      <c r="H7" s="37">
        <f>SUMIF('Plan 2021-2023'!$Y7:$Y137,"*А*",'Plan 2021-2023'!G7:G137)</f>
        <v>4716643</v>
      </c>
      <c r="I7" s="37">
        <f>SUMIF('Plan 2021-2023'!$Y7:$Y137,"*А*",'Plan 2021-2023'!H7:H137)</f>
        <v>3886643</v>
      </c>
      <c r="J7" s="33">
        <f t="shared" ref="J7:J13" si="2">SUM(G7:I7)</f>
        <v>9792244</v>
      </c>
      <c r="K7" s="37">
        <f>SUMIF('Plan 2021-2023'!$Y7:$Y137,"*А*",'Plan 2021-2023'!R7:R137)</f>
        <v>933227</v>
      </c>
      <c r="L7" s="37">
        <f>SUMIF('Plan 2021-2023'!$Y7:$Y137,"*А*",'Plan 2021-2023'!S7:S137)</f>
        <v>29489636</v>
      </c>
      <c r="M7" s="37">
        <f>SUMIF('Plan 2021-2023'!$Y7:$Y137,"*А*",'Plan 2021-2023'!T7:T137)</f>
        <v>20408500</v>
      </c>
      <c r="N7" s="33">
        <f t="shared" ref="N7:N13" si="3">SUM(K7:M7)</f>
        <v>50831363</v>
      </c>
    </row>
    <row r="8" spans="2:27" s="30" customFormat="1" ht="57" x14ac:dyDescent="0.25">
      <c r="B8" s="51" t="s">
        <v>68</v>
      </c>
      <c r="C8" s="48">
        <f>COUNTIF('Plan 2021-2023'!$Y7:$Y137,"*Б*")</f>
        <v>0</v>
      </c>
      <c r="D8" s="35">
        <f t="shared" si="0"/>
        <v>0</v>
      </c>
      <c r="E8" s="33">
        <f>SUMIF('Plan 2021-2023'!$Y7:$Y137,"*Б*",'Plan 2021-2023'!E7:E137)</f>
        <v>0</v>
      </c>
      <c r="F8" s="35">
        <f t="shared" si="1"/>
        <v>0</v>
      </c>
      <c r="G8" s="37">
        <f>SUMIF('Plan 2021-2023'!$Y7:$Y137,"*Б*",'Plan 2021-2023'!F7:F137)</f>
        <v>0</v>
      </c>
      <c r="H8" s="37">
        <f>SUMIF('Plan 2021-2023'!$Y7:$Y137,"*Б*",'Plan 2021-2023'!G7:G137)</f>
        <v>0</v>
      </c>
      <c r="I8" s="37">
        <f>SUMIF('Plan 2021-2023'!$Y7:$Y137,"*Б*",'Plan 2021-2023'!H7:H137)</f>
        <v>0</v>
      </c>
      <c r="J8" s="33">
        <f t="shared" si="2"/>
        <v>0</v>
      </c>
      <c r="K8" s="37">
        <f>SUMIF('Plan 2021-2023'!$Y7:$Y137,"*б*",'Plan 2021-2023'!R7:R137)</f>
        <v>0</v>
      </c>
      <c r="L8" s="37">
        <f>SUMIF('Plan 2021-2023'!$Y7:$Y137,"*Б*",'Plan 2021-2023'!S7:S137)</f>
        <v>0</v>
      </c>
      <c r="M8" s="37">
        <f>SUMIF('Plan 2021-2023'!$Y7:$Y137,"*Б*",'Plan 2021-2023'!T7:T137)</f>
        <v>0</v>
      </c>
      <c r="N8" s="33">
        <f t="shared" si="3"/>
        <v>0</v>
      </c>
    </row>
    <row r="9" spans="2:27" s="30" customFormat="1" ht="71.25" x14ac:dyDescent="0.25">
      <c r="B9" s="51" t="s">
        <v>54</v>
      </c>
      <c r="C9" s="48">
        <f>COUNTIF('Plan 2021-2023'!$Y7:$Y137,"*Ц*")</f>
        <v>7</v>
      </c>
      <c r="D9" s="35">
        <f t="shared" si="0"/>
        <v>6.25E-2</v>
      </c>
      <c r="E9" s="33">
        <f>SUMIF('Plan 2021-2023'!$Y7:$Y137,"*Ц*",'Plan 2021-2023'!E7:E137)</f>
        <v>13960000</v>
      </c>
      <c r="F9" s="35">
        <f t="shared" si="1"/>
        <v>0.14854020658497796</v>
      </c>
      <c r="G9" s="37">
        <f>SUMIF('Plan 2021-2023'!$Y7:$Y137,"*Ц*",'Plan 2021-2023'!F7:F137)</f>
        <v>10000</v>
      </c>
      <c r="H9" s="37">
        <f>SUMIF('Plan 2021-2023'!$Y7:$Y137,"*Ц*",'Plan 2021-2023'!G7:G137)</f>
        <v>10000</v>
      </c>
      <c r="I9" s="37">
        <f>SUMIF('Plan 2021-2023'!$Y7:$Y137,"*Ц*",'Plan 2021-2023'!H7:H137)</f>
        <v>10000</v>
      </c>
      <c r="J9" s="33">
        <f t="shared" si="2"/>
        <v>30000</v>
      </c>
      <c r="K9" s="37">
        <f>SUMIF('Plan 2021-2023'!$Y7:$Y137,"*Ц*",'Plan 2021-2023'!R7:R137)</f>
        <v>1130000</v>
      </c>
      <c r="L9" s="37">
        <f>SUMIF('Plan 2021-2023'!$Y7:$Y137,"*Ц*",'Plan 2021-2023'!S7:S137)</f>
        <v>6650000</v>
      </c>
      <c r="M9" s="37">
        <f>SUMIF('Plan 2021-2023'!$Y7:$Y137,"*Ц*",'Plan 2021-2023'!T7:T137)</f>
        <v>6150000</v>
      </c>
      <c r="N9" s="33">
        <f t="shared" si="3"/>
        <v>13930000</v>
      </c>
      <c r="P9" s="242"/>
      <c r="Q9" s="243"/>
      <c r="R9" s="243"/>
      <c r="S9" s="243"/>
      <c r="T9" s="243"/>
      <c r="U9" s="243"/>
      <c r="V9" s="243"/>
      <c r="W9" s="243"/>
      <c r="X9" s="243"/>
      <c r="Y9" s="39"/>
      <c r="Z9" s="39"/>
      <c r="AA9" s="39"/>
    </row>
    <row r="10" spans="2:27" s="30" customFormat="1" ht="85.5" x14ac:dyDescent="0.25">
      <c r="B10" s="51" t="s">
        <v>69</v>
      </c>
      <c r="C10" s="48">
        <f>COUNTIF('Plan 2021-2023'!$Y7:$Y137,"*Д*")</f>
        <v>0</v>
      </c>
      <c r="D10" s="35">
        <f t="shared" si="0"/>
        <v>0</v>
      </c>
      <c r="E10" s="33">
        <f>SUMIF('Plan 2021-2023'!$Y7:$Y137,"*Д*",'Plan 2021-2023'!E7:E137)</f>
        <v>0</v>
      </c>
      <c r="F10" s="35">
        <f t="shared" si="1"/>
        <v>0</v>
      </c>
      <c r="G10" s="37">
        <f>SUMIF('Plan 2021-2023'!$Y7:$Y137,"*Д*",'Plan 2021-2023'!F7:F137)</f>
        <v>0</v>
      </c>
      <c r="H10" s="37">
        <f>SUMIF('Plan 2021-2023'!$Y7:$Y137,"*Д*",'Plan 2021-2023'!G7:G137)</f>
        <v>0</v>
      </c>
      <c r="I10" s="37">
        <f>SUMIF('Plan 2021-2023'!$Y7:$Y137,"*Д*",'Plan 2021-2023'!H7:H137)</f>
        <v>0</v>
      </c>
      <c r="J10" s="33">
        <f t="shared" si="2"/>
        <v>0</v>
      </c>
      <c r="K10" s="37">
        <f>SUMIF('Plan 2021-2023'!$Y7:$Y137,"*Д*",'Plan 2021-2023'!R7:R137)</f>
        <v>0</v>
      </c>
      <c r="L10" s="37">
        <f>SUMIF('Plan 2021-2023'!$Y7:$Y137,"*Д*",'Plan 2021-2023'!S7:S137)</f>
        <v>0</v>
      </c>
      <c r="M10" s="37">
        <f>SUMIF('Plan 2021-2023'!$Y7:$Y137,"*Д*",'Plan 2021-2023'!T7:T137)</f>
        <v>0</v>
      </c>
      <c r="N10" s="33">
        <f t="shared" si="3"/>
        <v>0</v>
      </c>
    </row>
    <row r="11" spans="2:27" s="30" customFormat="1" ht="60" customHeight="1" x14ac:dyDescent="0.25">
      <c r="B11" s="51" t="s">
        <v>70</v>
      </c>
      <c r="C11" s="48">
        <f>COUNTIF('Plan 2021-2023'!$Y6:$Y136,"*Е*")</f>
        <v>16</v>
      </c>
      <c r="D11" s="35">
        <f t="shared" si="0"/>
        <v>0.14285714285714285</v>
      </c>
      <c r="E11" s="33">
        <f>SUMIF('Plan 2021-2023'!$Y7:$Y137,"*Е*",'Plan 2021-2023'!E7:E137)</f>
        <v>18452126</v>
      </c>
      <c r="F11" s="35">
        <f t="shared" si="1"/>
        <v>0.19633829570000308</v>
      </c>
      <c r="G11" s="37">
        <f>SUMIF('Plan 2021-2023'!$Y7:$Y137,"*Е*",'Plan 2021-2023'!F7:F137)</f>
        <v>1971835</v>
      </c>
      <c r="H11" s="37">
        <f>SUMIF('Plan 2021-2023'!$Y7:$Y137,"*Е*",'Plan 2021-2023'!G7:G137)</f>
        <v>1470000</v>
      </c>
      <c r="I11" s="37">
        <f>SUMIF('Plan 2021-2023'!$Y7:$Y137,"*Е*",'Plan 2021-2023'!H7:H137)</f>
        <v>70000</v>
      </c>
      <c r="J11" s="33">
        <f t="shared" si="2"/>
        <v>3511835</v>
      </c>
      <c r="K11" s="37">
        <f>SUMIF('Plan 2021-2023'!$Y7:$Y137,"*Е*",'Plan 2021-2023'!R7:R137)</f>
        <v>1239736</v>
      </c>
      <c r="L11" s="37">
        <f>SUMIF('Plan 2021-2023'!$Y7:$Y137,"*Е*",'Plan 2021-2023'!S7:S137)</f>
        <v>13480555</v>
      </c>
      <c r="M11" s="37">
        <f>SUMIF('Plan 2021-2023'!$Y7:$Y137,"*Е*",'Plan 2021-2023'!T7:T137)</f>
        <v>220000</v>
      </c>
      <c r="N11" s="33">
        <f t="shared" si="3"/>
        <v>14940291</v>
      </c>
    </row>
    <row r="12" spans="2:27" s="30" customFormat="1" ht="28.5" x14ac:dyDescent="0.25">
      <c r="B12" s="52" t="s">
        <v>80</v>
      </c>
      <c r="C12" s="49">
        <f>COUNTIF('Plan 2021-2023'!$Y7:$Y137,"&gt;0")</f>
        <v>23</v>
      </c>
      <c r="D12" s="35">
        <f t="shared" si="0"/>
        <v>0.20535714285714285</v>
      </c>
      <c r="E12" s="41">
        <f>SUMIF('Plan 2021-2023'!$Y7:$Y137,"&gt;0",'Plan 2021-2023'!E7:E137)</f>
        <v>2295555.44</v>
      </c>
      <c r="F12" s="35">
        <f t="shared" si="1"/>
        <v>2.442566470521991E-2</v>
      </c>
      <c r="G12" s="42">
        <f>SUMIF('Plan 2021-2023'!$Y7:$Y137,"&gt;0",'Plan 2021-2023'!F7:F137)</f>
        <v>761205.44</v>
      </c>
      <c r="H12" s="42">
        <f>SUMIF('Plan 2021-2023'!$Y7:$Y137,"&gt;0",'Plan 2021-2023'!G7:G137)</f>
        <v>826378</v>
      </c>
      <c r="I12" s="42">
        <f>SUMIF('Plan 2021-2023'!$Y7:$Y137,"&gt;0",'Plan 2021-2023'!H7:H137)</f>
        <v>509158</v>
      </c>
      <c r="J12" s="41">
        <f t="shared" si="2"/>
        <v>2096741.44</v>
      </c>
      <c r="K12" s="42">
        <f>SUMIF('Plan 2021-2023'!$Y7:$Y137,"&gt;0",'Plan 2021-2023'!R7:R137)</f>
        <v>141814</v>
      </c>
      <c r="L12" s="42">
        <f>SUMIF('Plan 2021-2023'!$Y7:$Y137,"&gt;0",'Plan 2021-2023'!S7:S137)</f>
        <v>80000</v>
      </c>
      <c r="M12" s="42">
        <f>SUMIF('Plan 2021-2023'!$Y7:$Y137,"&gt;0",'Plan 2021-2023'!T7:T137)</f>
        <v>0</v>
      </c>
      <c r="N12" s="41">
        <f t="shared" si="3"/>
        <v>221814</v>
      </c>
    </row>
    <row r="13" spans="2:27" ht="49.9" customHeight="1" x14ac:dyDescent="0.2">
      <c r="B13" s="50" t="s">
        <v>43</v>
      </c>
      <c r="C13" s="34">
        <f>SUM(C7:C12)</f>
        <v>112</v>
      </c>
      <c r="D13" s="36">
        <f>SUM(D7:D12)</f>
        <v>1</v>
      </c>
      <c r="E13" s="33">
        <f t="shared" ref="E13:M13" si="4">SUM(E7:E12)</f>
        <v>93981288.439999998</v>
      </c>
      <c r="F13" s="36">
        <f>SUM(F7:F12)</f>
        <v>1</v>
      </c>
      <c r="G13" s="38">
        <f t="shared" si="4"/>
        <v>3931998.44</v>
      </c>
      <c r="H13" s="38">
        <f t="shared" si="4"/>
        <v>7023021</v>
      </c>
      <c r="I13" s="38">
        <f t="shared" si="4"/>
        <v>4475801</v>
      </c>
      <c r="J13" s="33">
        <f t="shared" si="2"/>
        <v>15430820.439999999</v>
      </c>
      <c r="K13" s="38">
        <f t="shared" si="4"/>
        <v>3444777</v>
      </c>
      <c r="L13" s="38">
        <f t="shared" si="4"/>
        <v>49700191</v>
      </c>
      <c r="M13" s="38">
        <f t="shared" si="4"/>
        <v>26778500</v>
      </c>
      <c r="N13" s="33">
        <f t="shared" si="3"/>
        <v>79923468</v>
      </c>
      <c r="P13" s="242"/>
      <c r="Q13" s="243"/>
      <c r="R13" s="243"/>
      <c r="S13" s="243"/>
      <c r="T13" s="243"/>
      <c r="U13" s="243"/>
      <c r="V13" s="243"/>
      <c r="W13" s="243"/>
      <c r="X13" s="243"/>
    </row>
    <row r="15" spans="2:27" s="8" customFormat="1" ht="13.9" customHeight="1" x14ac:dyDescent="0.2">
      <c r="B15" s="244" t="s">
        <v>85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</row>
    <row r="16" spans="2:27" x14ac:dyDescent="0.2"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</row>
    <row r="17" spans="2:14" x14ac:dyDescent="0.2"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</row>
    <row r="18" spans="2:14" x14ac:dyDescent="0.2"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</row>
    <row r="23" spans="2:14" ht="18" x14ac:dyDescent="0.25">
      <c r="E23" s="32"/>
      <c r="F23" s="32"/>
    </row>
    <row r="60" spans="2:2" ht="38.450000000000003" customHeight="1" x14ac:dyDescent="0.2"/>
    <row r="64" spans="2:2" x14ac:dyDescent="0.2">
      <c r="B64" s="44"/>
    </row>
  </sheetData>
  <sheetProtection algorithmName="SHA-512" hashValue="+PHFhJw2nIBqiUZsYlMi2XI3ijs94xusEIv3MaoHUplAOpadxsbNu7x5dTfaOCbsrw1z9rUNmuzVU9SoNt+PXw==" saltValue="oZUDBQ4OS+ilfCwzn9UVvg==" spinCount="100000" sheet="1" objects="1" scenarios="1"/>
  <mergeCells count="22">
    <mergeCell ref="P9:X9"/>
    <mergeCell ref="P13:X13"/>
    <mergeCell ref="B15:N18"/>
    <mergeCell ref="E3:F4"/>
    <mergeCell ref="E5:E6"/>
    <mergeCell ref="F5:F6"/>
    <mergeCell ref="L5:L6"/>
    <mergeCell ref="M5:M6"/>
    <mergeCell ref="N5:N6"/>
    <mergeCell ref="C3:D4"/>
    <mergeCell ref="C5:C6"/>
    <mergeCell ref="D5:D6"/>
    <mergeCell ref="K5:K6"/>
    <mergeCell ref="B3:B6"/>
    <mergeCell ref="G3:J3"/>
    <mergeCell ref="K3:N3"/>
    <mergeCell ref="G4:J4"/>
    <mergeCell ref="K4:N4"/>
    <mergeCell ref="G5:G6"/>
    <mergeCell ref="H5:H6"/>
    <mergeCell ref="I5:I6"/>
    <mergeCell ref="J5:J6"/>
  </mergeCells>
  <printOptions horizontalCentered="1"/>
  <pageMargins left="0.2" right="0.2" top="0.22" bottom="0.49" header="0.5" footer="0.34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Upute</vt:lpstr>
      <vt:lpstr>Ukupno po sektorima</vt:lpstr>
      <vt:lpstr>Plan 2021-2023</vt:lpstr>
      <vt:lpstr>Ukupno po godinama</vt:lpstr>
      <vt:lpstr>Ukupno po A-E klasama</vt:lpstr>
    </vt:vector>
  </TitlesOfParts>
  <Company>UNDP Bosnia and Herzegovina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msutonwilliams</dc:creator>
  <cp:lastModifiedBy>Svetozar Vuckovac</cp:lastModifiedBy>
  <cp:lastPrinted>2017-12-26T12:27:59Z</cp:lastPrinted>
  <dcterms:created xsi:type="dcterms:W3CDTF">2013-10-16T07:47:36Z</dcterms:created>
  <dcterms:modified xsi:type="dcterms:W3CDTF">2021-04-01T12:06:51Z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